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2267EBCD-AC75-49BC-B8CE-49AEF1C52615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Konzent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7" i="1" l="1"/>
  <c r="AL78" i="1"/>
  <c r="AM80" i="1"/>
  <c r="AM84" i="1"/>
  <c r="AL85" i="1"/>
  <c r="AL86" i="1"/>
  <c r="AM88" i="1"/>
  <c r="AM92" i="1"/>
  <c r="AL93" i="1"/>
  <c r="AL94" i="1"/>
  <c r="AM96" i="1"/>
  <c r="AM100" i="1"/>
  <c r="AL101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E76" i="1"/>
  <c r="AM77" i="1" s="1"/>
  <c r="AE77" i="1"/>
  <c r="AM78" i="1" s="1"/>
  <c r="AE78" i="1"/>
  <c r="AL79" i="1" s="1"/>
  <c r="AE79" i="1"/>
  <c r="AL80" i="1" s="1"/>
  <c r="AE80" i="1"/>
  <c r="AL81" i="1" s="1"/>
  <c r="AE81" i="1"/>
  <c r="AL82" i="1" s="1"/>
  <c r="AE82" i="1"/>
  <c r="AL83" i="1" s="1"/>
  <c r="AE83" i="1"/>
  <c r="AL84" i="1" s="1"/>
  <c r="AE84" i="1"/>
  <c r="AM85" i="1" s="1"/>
  <c r="AE85" i="1"/>
  <c r="AM86" i="1" s="1"/>
  <c r="AE86" i="1"/>
  <c r="AL87" i="1" s="1"/>
  <c r="AE87" i="1"/>
  <c r="AL88" i="1" s="1"/>
  <c r="AE88" i="1"/>
  <c r="AL89" i="1" s="1"/>
  <c r="AE89" i="1"/>
  <c r="AL90" i="1" s="1"/>
  <c r="AE90" i="1"/>
  <c r="AL91" i="1" s="1"/>
  <c r="AE91" i="1"/>
  <c r="AL92" i="1" s="1"/>
  <c r="AE92" i="1"/>
  <c r="AM93" i="1" s="1"/>
  <c r="AE93" i="1"/>
  <c r="AM94" i="1" s="1"/>
  <c r="AE94" i="1"/>
  <c r="AL95" i="1" s="1"/>
  <c r="AE95" i="1"/>
  <c r="AL96" i="1" s="1"/>
  <c r="AE96" i="1"/>
  <c r="AL97" i="1" s="1"/>
  <c r="AE97" i="1"/>
  <c r="AL98" i="1" s="1"/>
  <c r="AE98" i="1"/>
  <c r="AL99" i="1" s="1"/>
  <c r="AE99" i="1"/>
  <c r="AL100" i="1" s="1"/>
  <c r="AE100" i="1"/>
  <c r="AM101" i="1" s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AH30" i="1"/>
  <c r="AH31" i="1"/>
  <c r="AH32" i="1"/>
  <c r="AH33" i="1"/>
  <c r="AH34" i="1"/>
  <c r="AH35" i="1"/>
  <c r="AH36" i="1"/>
  <c r="AJ36" i="1"/>
  <c r="AH37" i="1"/>
  <c r="AJ37" i="1"/>
  <c r="AJ38" i="1"/>
  <c r="AJ39" i="1"/>
  <c r="AJ40" i="1"/>
  <c r="AJ41" i="1"/>
  <c r="AJ42" i="1"/>
  <c r="AJ43" i="1"/>
  <c r="AJ44" i="1"/>
  <c r="AJ45" i="1"/>
  <c r="AJ46" i="1"/>
  <c r="AJ48" i="1"/>
  <c r="AJ50" i="1"/>
  <c r="AJ52" i="1"/>
  <c r="AJ54" i="1"/>
  <c r="AJ56" i="1"/>
  <c r="AJ58" i="1"/>
  <c r="AJ59" i="1"/>
  <c r="AJ60" i="1"/>
  <c r="AJ62" i="1"/>
  <c r="AJ64" i="1"/>
  <c r="AJ66" i="1"/>
  <c r="AJ68" i="1"/>
  <c r="AJ70" i="1"/>
  <c r="AJ72" i="1"/>
  <c r="AJ73" i="1"/>
  <c r="AC30" i="1"/>
  <c r="AL30" i="1" s="1"/>
  <c r="AC31" i="1"/>
  <c r="AL31" i="1" s="1"/>
  <c r="AC32" i="1"/>
  <c r="AC33" i="1"/>
  <c r="AL33" i="1" s="1"/>
  <c r="AC34" i="1"/>
  <c r="AL34" i="1" s="1"/>
  <c r="AC35" i="1"/>
  <c r="AL35" i="1" s="1"/>
  <c r="AC36" i="1"/>
  <c r="AE36" i="1"/>
  <c r="AC37" i="1"/>
  <c r="AE37" i="1"/>
  <c r="AE38" i="1"/>
  <c r="AL38" i="1" s="1"/>
  <c r="AE39" i="1"/>
  <c r="AL39" i="1" s="1"/>
  <c r="AE40" i="1"/>
  <c r="AM40" i="1" s="1"/>
  <c r="AE41" i="1"/>
  <c r="AL41" i="1" s="1"/>
  <c r="AE42" i="1"/>
  <c r="AL42" i="1" s="1"/>
  <c r="AE43" i="1"/>
  <c r="AM43" i="1" s="1"/>
  <c r="AE44" i="1"/>
  <c r="AM44" i="1" s="1"/>
  <c r="AE45" i="1"/>
  <c r="AL45" i="1" s="1"/>
  <c r="AE46" i="1"/>
  <c r="AL46" i="1" s="1"/>
  <c r="AE48" i="1"/>
  <c r="AL48" i="1" s="1"/>
  <c r="AE50" i="1"/>
  <c r="AM50" i="1" s="1"/>
  <c r="AE52" i="1"/>
  <c r="AL52" i="1" s="1"/>
  <c r="AE54" i="1"/>
  <c r="AL54" i="1" s="1"/>
  <c r="AE56" i="1"/>
  <c r="AL56" i="1" s="1"/>
  <c r="AE58" i="1"/>
  <c r="AM58" i="1" s="1"/>
  <c r="AE59" i="1"/>
  <c r="AL59" i="1" s="1"/>
  <c r="AE60" i="1"/>
  <c r="AL60" i="1" s="1"/>
  <c r="AE62" i="1"/>
  <c r="AL62" i="1" s="1"/>
  <c r="AE64" i="1"/>
  <c r="AM64" i="1" s="1"/>
  <c r="AE66" i="1"/>
  <c r="AL66" i="1" s="1"/>
  <c r="AE68" i="1"/>
  <c r="AL68" i="1" s="1"/>
  <c r="AE70" i="1"/>
  <c r="AM70" i="1" s="1"/>
  <c r="AE72" i="1"/>
  <c r="AM72" i="1" s="1"/>
  <c r="AE73" i="1"/>
  <c r="AL73" i="1" s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C45" i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K45" i="1"/>
  <c r="K46" i="1"/>
  <c r="K48" i="1"/>
  <c r="K50" i="1"/>
  <c r="K52" i="1"/>
  <c r="K54" i="1"/>
  <c r="K56" i="1"/>
  <c r="K58" i="1"/>
  <c r="K59" i="1"/>
  <c r="K60" i="1"/>
  <c r="K62" i="1"/>
  <c r="K63" i="1"/>
  <c r="K64" i="1"/>
  <c r="K66" i="1"/>
  <c r="K68" i="1"/>
  <c r="K70" i="1"/>
  <c r="K72" i="1"/>
  <c r="K73" i="1"/>
  <c r="K3" i="1"/>
  <c r="K5" i="1"/>
  <c r="K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5" i="1"/>
  <c r="K26" i="1"/>
  <c r="K27" i="1"/>
  <c r="K2" i="1"/>
  <c r="AL70" i="1" l="1"/>
  <c r="AL43" i="1"/>
  <c r="AL40" i="1"/>
  <c r="AM99" i="1"/>
  <c r="AM95" i="1"/>
  <c r="AM91" i="1"/>
  <c r="AM87" i="1"/>
  <c r="AM83" i="1"/>
  <c r="AM79" i="1"/>
  <c r="AM98" i="1"/>
  <c r="AM90" i="1"/>
  <c r="AM82" i="1"/>
  <c r="AL37" i="1"/>
  <c r="AM97" i="1"/>
  <c r="AM89" i="1"/>
  <c r="AM81" i="1"/>
  <c r="AM36" i="1"/>
  <c r="AM56" i="1"/>
  <c r="AL58" i="1"/>
  <c r="AL36" i="1"/>
  <c r="AL72" i="1"/>
  <c r="AL50" i="1"/>
  <c r="AM35" i="1"/>
  <c r="AL44" i="1"/>
  <c r="AM32" i="1"/>
  <c r="AL64" i="1"/>
  <c r="AM62" i="1"/>
  <c r="AM48" i="1"/>
  <c r="AM39" i="1"/>
  <c r="AM31" i="1"/>
  <c r="AM68" i="1"/>
  <c r="AM60" i="1"/>
  <c r="AM54" i="1"/>
  <c r="AM46" i="1"/>
  <c r="AM42" i="1"/>
  <c r="AM38" i="1"/>
  <c r="AM34" i="1"/>
  <c r="AM30" i="1"/>
  <c r="AM73" i="1"/>
  <c r="AM66" i="1"/>
  <c r="AM59" i="1"/>
  <c r="AM52" i="1"/>
  <c r="AM45" i="1"/>
  <c r="AM41" i="1"/>
  <c r="AM37" i="1"/>
  <c r="AM33" i="1"/>
  <c r="AL32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10" i="1"/>
  <c r="AK3" i="1"/>
  <c r="AK4" i="1"/>
  <c r="AK5" i="1"/>
  <c r="AK2" i="1"/>
  <c r="AG27" i="1"/>
  <c r="AC27" i="1"/>
  <c r="AL27" i="1" s="1"/>
  <c r="AG26" i="1"/>
  <c r="AC26" i="1"/>
  <c r="AL26" i="1" s="1"/>
  <c r="AH25" i="1" l="1"/>
  <c r="AC25" i="1"/>
  <c r="AL25" i="1" s="1"/>
  <c r="AH23" i="1"/>
  <c r="AC23" i="1"/>
  <c r="AL23" i="1" s="1"/>
  <c r="AC22" i="1" l="1"/>
  <c r="AL22" i="1" s="1"/>
  <c r="AC21" i="1"/>
  <c r="AL21" i="1" s="1"/>
</calcChain>
</file>

<file path=xl/sharedStrings.xml><?xml version="1.0" encoding="utf-8"?>
<sst xmlns="http://schemas.openxmlformats.org/spreadsheetml/2006/main" count="736" uniqueCount="151">
  <si>
    <t>Bezeichnung/ Feed</t>
  </si>
  <si>
    <t>Datum</t>
  </si>
  <si>
    <t>Belebtschlammüberstand</t>
  </si>
  <si>
    <t>Ablauf Nachklärung</t>
  </si>
  <si>
    <t>&lt; 0,1</t>
  </si>
  <si>
    <t>Konzentrat + Ablauf NK</t>
  </si>
  <si>
    <t>Versuchsphase</t>
  </si>
  <si>
    <t>Vortests</t>
  </si>
  <si>
    <t>Duplikation</t>
  </si>
  <si>
    <t>Konzentrat 1 vom 17.08.2021 Abs 1:10, Volumen ca 1:30</t>
  </si>
  <si>
    <t>Transition Phase</t>
  </si>
  <si>
    <t>.</t>
  </si>
  <si>
    <t>Nitri/ Denitri</t>
  </si>
  <si>
    <t xml:space="preserve">187.3 ± 4.50 </t>
  </si>
  <si>
    <t xml:space="preserve">154.2 ± 4.67 </t>
  </si>
  <si>
    <t xml:space="preserve">341.5 ± 0.174 </t>
  </si>
  <si>
    <t xml:space="preserve">41.08 ± 0.559 </t>
  </si>
  <si>
    <t xml:space="preserve">163.3 ± 5.63 </t>
  </si>
  <si>
    <t xml:space="preserve">155.2 ± 2.45 </t>
  </si>
  <si>
    <t xml:space="preserve">318.5 ± 3.18 </t>
  </si>
  <si>
    <t xml:space="preserve">39.21 ± 0.225 </t>
  </si>
  <si>
    <t xml:space="preserve">137.7 ± 1.47 </t>
  </si>
  <si>
    <t xml:space="preserve">176.6 ± 7.89 </t>
  </si>
  <si>
    <t xml:space="preserve">314.3 ± 9.36 </t>
  </si>
  <si>
    <t xml:space="preserve">37.89 ± 2.19 </t>
  </si>
  <si>
    <t xml:space="preserve"> 1.99 </t>
  </si>
  <si>
    <t xml:space="preserve">159.1 ± 0.151 </t>
  </si>
  <si>
    <t xml:space="preserve">132.4 ± 2.09 </t>
  </si>
  <si>
    <t xml:space="preserve">291.5 ± 1.94 </t>
  </si>
  <si>
    <t xml:space="preserve">35.89 ± 0.398 </t>
  </si>
  <si>
    <t xml:space="preserve">168.0 ± 5.14 </t>
  </si>
  <si>
    <t xml:space="preserve">138.2 ± 5.91 </t>
  </si>
  <si>
    <t>306.2 ± 11.05</t>
  </si>
  <si>
    <t xml:space="preserve">37.08 ± 0.873 </t>
  </si>
  <si>
    <t xml:space="preserve">173.3 ± 1.20 </t>
  </si>
  <si>
    <t xml:space="preserve">157.4 ± 0.727 </t>
  </si>
  <si>
    <t xml:space="preserve">330.7 ± 0.469 </t>
  </si>
  <si>
    <t xml:space="preserve">36.24 ± 0.283 </t>
  </si>
  <si>
    <t xml:space="preserve">198.5 ± 1.34 </t>
  </si>
  <si>
    <t xml:space="preserve">146.6 ± 1.99 </t>
  </si>
  <si>
    <t xml:space="preserve">345.1 ± 0.650 </t>
  </si>
  <si>
    <t xml:space="preserve">37.77 ± 0.165 </t>
  </si>
  <si>
    <t xml:space="preserve">155.3 ± 1.44 </t>
  </si>
  <si>
    <t xml:space="preserve">177.0 ± 7.13 </t>
  </si>
  <si>
    <t xml:space="preserve">332.2 ± 8.57 </t>
  </si>
  <si>
    <t xml:space="preserve">41.09 ± 1.63 </t>
  </si>
  <si>
    <t xml:space="preserve">156,7 ± 4,35 </t>
  </si>
  <si>
    <t xml:space="preserve">169,5 ± 9,94 </t>
  </si>
  <si>
    <t xml:space="preserve">326,2 ± 14,29 </t>
  </si>
  <si>
    <t xml:space="preserve">37,32 ± 2,35 </t>
  </si>
  <si>
    <t xml:space="preserve">199,3 ± 10,39 </t>
  </si>
  <si>
    <t xml:space="preserve">151,6 ± 2,05 </t>
  </si>
  <si>
    <t xml:space="preserve">350,9 ± 8,34 </t>
  </si>
  <si>
    <t xml:space="preserve">40,93 ± 1,45 </t>
  </si>
  <si>
    <t xml:space="preserve">188,8 ± 10,58 </t>
  </si>
  <si>
    <t xml:space="preserve">182,5 ± 11,68 </t>
  </si>
  <si>
    <t xml:space="preserve">371,2 ± 22,26 </t>
  </si>
  <si>
    <t xml:space="preserve">40,74 ± 2,79 </t>
  </si>
  <si>
    <t xml:space="preserve">131,9 ± 1,83 </t>
  </si>
  <si>
    <t xml:space="preserve">151,1 ± 1,28 </t>
  </si>
  <si>
    <t xml:space="preserve">283,0 ± 3,11 </t>
  </si>
  <si>
    <t xml:space="preserve">33,40 ± 0,774 </t>
  </si>
  <si>
    <t xml:space="preserve">148,3 ± 2,60 </t>
  </si>
  <si>
    <t xml:space="preserve">112,8 ± 4,23 </t>
  </si>
  <si>
    <t>261,2 ± 1,63</t>
  </si>
  <si>
    <t xml:space="preserve">31,85 ± 0,133 </t>
  </si>
  <si>
    <t>Konzentrat 2 vom 02.02.2022 Abs 1:10, Volumen ca 1:30</t>
  </si>
  <si>
    <t>Konzentrat 3 vom 01.09.2022 Abs 1:10, Volumen ca 1:30</t>
  </si>
  <si>
    <t>170,2 ± 3,68</t>
  </si>
  <si>
    <t xml:space="preserve">139,3 ± 13,20 </t>
  </si>
  <si>
    <t>309,5 ± 16,88</t>
  </si>
  <si>
    <t xml:space="preserve">25,77 ± 1,81 </t>
  </si>
  <si>
    <t>127,2 ± 4,29</t>
  </si>
  <si>
    <t>150,2 ± 0,208</t>
  </si>
  <si>
    <t>277,5 ± 4,50</t>
  </si>
  <si>
    <t>25,40 ± 0,401</t>
  </si>
  <si>
    <t>132,6 ± 2,01</t>
  </si>
  <si>
    <t>160,3 ± 6,46</t>
  </si>
  <si>
    <t>292,9 ± 8,48</t>
  </si>
  <si>
    <t>26,88 ± 1,18</t>
  </si>
  <si>
    <t>130,1 ± 4,27</t>
  </si>
  <si>
    <t>161,1 ± 3,75</t>
  </si>
  <si>
    <t>291,2 ± 0,521</t>
  </si>
  <si>
    <t>24,50 ± 0,604</t>
  </si>
  <si>
    <t xml:space="preserve">127,8 ± 3,52 </t>
  </si>
  <si>
    <t xml:space="preserve">134,8 ± 1,46 </t>
  </si>
  <si>
    <t xml:space="preserve">262,6 ± 2,06 </t>
  </si>
  <si>
    <t xml:space="preserve">24,23 ± 0,243 </t>
  </si>
  <si>
    <t xml:space="preserve">150,5 ± 0,916 </t>
  </si>
  <si>
    <t xml:space="preserve">137,3 ± 0,211 </t>
  </si>
  <si>
    <t xml:space="preserve">287,7 ± 1,13 </t>
  </si>
  <si>
    <t xml:space="preserve">21,58 ± 0,687 </t>
  </si>
  <si>
    <t xml:space="preserve">143,8 ± 2,44 </t>
  </si>
  <si>
    <t xml:space="preserve">110,8 ± 1,21 </t>
  </si>
  <si>
    <t xml:space="preserve">254,6 ± 1,23 </t>
  </si>
  <si>
    <t xml:space="preserve">21,57 ± 0,377 </t>
  </si>
  <si>
    <t xml:space="preserve">149,6 ± 2,06 </t>
  </si>
  <si>
    <t xml:space="preserve">152,1 ± 5,14 </t>
  </si>
  <si>
    <t xml:space="preserve">301,7 ± 3,09 </t>
  </si>
  <si>
    <t xml:space="preserve">25,47 ± 0,768 </t>
  </si>
  <si>
    <t xml:space="preserve">157,1 ± 0,128 </t>
  </si>
  <si>
    <t xml:space="preserve">141,5 ± 0,404 </t>
  </si>
  <si>
    <t xml:space="preserve">298,6 ± 0,532 </t>
  </si>
  <si>
    <t xml:space="preserve">24,10 ± 0,503 </t>
  </si>
  <si>
    <t xml:space="preserve">132,4 ± 3,87 </t>
  </si>
  <si>
    <t xml:space="preserve">120,5 ± 4,37 </t>
  </si>
  <si>
    <t xml:space="preserve">252,9 ± 0,499 </t>
  </si>
  <si>
    <t xml:space="preserve">20,96 ± 0,292 </t>
  </si>
  <si>
    <t xml:space="preserve">134,1 ± 1,60 </t>
  </si>
  <si>
    <t xml:space="preserve">135,8 ± 0,310 </t>
  </si>
  <si>
    <t xml:space="preserve">269,9 ± 1,30 </t>
  </si>
  <si>
    <t xml:space="preserve">21,33 ± 0,047 </t>
  </si>
  <si>
    <t xml:space="preserve">131,0 ± 5,24 </t>
  </si>
  <si>
    <t xml:space="preserve">143,4 ± 5,05 </t>
  </si>
  <si>
    <t xml:space="preserve">274,4 ± 0,189 </t>
  </si>
  <si>
    <t xml:space="preserve">23,95 ± 0,800 </t>
  </si>
  <si>
    <t xml:space="preserve">148,3 ± 11,99 </t>
  </si>
  <si>
    <t xml:space="preserve">160,4 ± 9,11 </t>
  </si>
  <si>
    <t xml:space="preserve">308,7 ± 2,88 </t>
  </si>
  <si>
    <t xml:space="preserve">23,70 ± 0,234 </t>
  </si>
  <si>
    <t>Flockungsüberstand</t>
  </si>
  <si>
    <t>pH [-]</t>
  </si>
  <si>
    <t>Temperatur [°C]</t>
  </si>
  <si>
    <t>Redox [mV]</t>
  </si>
  <si>
    <t>Gelöster Sauerstoff (DO) [mg/L]</t>
  </si>
  <si>
    <t>Sättigung [%]</t>
  </si>
  <si>
    <t>Leitfähigkeit [mS/cm]</t>
  </si>
  <si>
    <t>NH₄-N [mg/L] nach DIN 38406: 1983</t>
  </si>
  <si>
    <t>NO₃-N [mg/L]</t>
  </si>
  <si>
    <t>NO₂-N [mg/L]</t>
  </si>
  <si>
    <t>PO₄-P [mg/L]</t>
  </si>
  <si>
    <r>
      <t xml:space="preserve">TOC als NPOC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</si>
  <si>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DOC (aus NPOC) [mg/l] </t>
    </r>
    <r>
      <rPr>
        <b/>
        <i/>
        <sz val="11"/>
        <rFont val="Calibri"/>
        <family val="2"/>
        <scheme val="minor"/>
      </rPr>
      <t>± Standardabweichung</t>
    </r>
  </si>
  <si>
    <t>Absorption bei 254nm (verdünnt 1 Teil Probe : 2 Teile DW)</t>
  </si>
  <si>
    <t>Absorption bei 254nm (Wert*3)</t>
  </si>
  <si>
    <t>Absorption bei 550nm (verdünnt 1 Teil Probe : 2 Teile DW)</t>
  </si>
  <si>
    <t>Absoprtion 550nm (Wert*3)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</si>
  <si>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</t>
    </r>
  </si>
  <si>
    <r>
      <t xml:space="preserve">TOC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</si>
  <si>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IC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</si>
  <si>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TC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</si>
  <si>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TN [mg/L] </t>
    </r>
    <r>
      <rPr>
        <b/>
        <i/>
        <sz val="11"/>
        <rFont val="Calibri"/>
        <family val="2"/>
        <scheme val="minor"/>
      </rPr>
      <t>± Standardabweichung</t>
    </r>
  </si>
  <si>
    <t>Absorption bei 254nm (verdünnt 1 Teil Probe : 1 Teile DW)</t>
  </si>
  <si>
    <t>Absorption bei 254nm (Wert*2)</t>
  </si>
  <si>
    <t>Absorption bei 550nm (unverdünnt)</t>
  </si>
  <si>
    <t>Absorption bei 550nm (verdünnt 1 Teil Probe : 1 Teile DW)</t>
  </si>
  <si>
    <t>Absorption bei 550nm (Wert*2)</t>
  </si>
  <si>
    <r>
      <t>Spektralter Absorptionskoeffizient SAK</t>
    </r>
    <r>
      <rPr>
        <b/>
        <sz val="11"/>
        <rFont val="Calibri"/>
        <family val="2"/>
      </rPr>
      <t>₂₅₄</t>
    </r>
    <r>
      <rPr>
        <b/>
        <sz val="11"/>
        <rFont val="Calibri"/>
        <family val="2"/>
        <scheme val="minor"/>
      </rPr>
      <t xml:space="preserve"> [1/m] - verdünnt</t>
    </r>
  </si>
  <si>
    <r>
      <t>spektraler Schwächungskoeffizient SKK₂₅₄</t>
    </r>
    <r>
      <rPr>
        <b/>
        <vertAlign val="subscript"/>
        <sz val="11"/>
        <rFont val="Calibri"/>
        <family val="2"/>
        <scheme val="minor"/>
      </rPr>
      <t>,korr</t>
    </r>
    <r>
      <rPr>
        <b/>
        <sz val="11"/>
        <rFont val="Calibri"/>
        <family val="2"/>
        <scheme val="minor"/>
      </rPr>
      <t xml:space="preserve">  [1/m] - verdünnt</t>
    </r>
  </si>
  <si>
    <t>Absorption bei 254nm (unverdünnt)</t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</si>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</sst>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/>
    <xf numFmtId="0" fontId="6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1"/>
  <sheetViews>
    <sheetView tabSelected="1" zoomScale="85" zoomScaleNormal="85" workbookViewId="0">
      <pane ySplit="1" topLeftCell="A2" activePane="bottomLeft" state="frozen"/>
      <selection activeCell="C1" sqref="C1"/>
      <selection pane="bottomLeft" activeCell="G16" sqref="G16"/>
    </sheetView>
  </sheetViews>
  <sheetFormatPr baseColWidth="10" defaultColWidth="11.453125" defaultRowHeight="14.5" x14ac:dyDescent="0.35"/>
  <cols>
    <col min="1" max="1" width="16.36328125" style="1" bestFit="1" customWidth="1"/>
    <col min="2" max="2" width="52.36328125" style="1" bestFit="1" customWidth="1"/>
    <col min="3" max="3" width="11" style="13" bestFit="1" customWidth="1"/>
    <col min="4" max="4" width="7.90625" style="13" bestFit="1" customWidth="1"/>
    <col min="5" max="5" width="7.36328125" style="13" customWidth="1"/>
    <col min="6" max="6" width="6.54296875" style="13" bestFit="1" customWidth="1"/>
    <col min="7" max="7" width="13.90625" style="13" bestFit="1" customWidth="1"/>
    <col min="8" max="8" width="9.26953125" style="13" bestFit="1" customWidth="1"/>
    <col min="9" max="9" width="12.26953125" style="13" bestFit="1" customWidth="1"/>
    <col min="10" max="10" width="6.36328125" style="13" bestFit="1" customWidth="1"/>
    <col min="11" max="11" width="11.453125" style="13" customWidth="1"/>
    <col min="12" max="13" width="6.90625" style="13" bestFit="1" customWidth="1"/>
    <col min="14" max="14" width="6.36328125" style="13" bestFit="1" customWidth="1"/>
    <col min="15" max="15" width="7.7265625" style="13" bestFit="1" customWidth="1"/>
    <col min="16" max="16" width="7.08984375" style="13" bestFit="1" customWidth="1"/>
    <col min="17" max="18" width="7.08984375" style="13" customWidth="1"/>
    <col min="19" max="19" width="13.36328125" style="13" bestFit="1" customWidth="1"/>
    <col min="20" max="20" width="7.08984375" style="13" bestFit="1" customWidth="1"/>
    <col min="21" max="21" width="13.7265625" style="13" bestFit="1" customWidth="1"/>
    <col min="22" max="22" width="7.08984375" style="13" bestFit="1" customWidth="1"/>
    <col min="23" max="23" width="14.1796875" style="13" bestFit="1" customWidth="1"/>
    <col min="24" max="24" width="7.08984375" style="13" bestFit="1" customWidth="1"/>
    <col min="25" max="25" width="14.1796875" style="13" bestFit="1" customWidth="1"/>
    <col min="26" max="26" width="7.08984375" style="13" bestFit="1" customWidth="1"/>
    <col min="27" max="27" width="12.36328125" style="13" bestFit="1" customWidth="1"/>
    <col min="28" max="28" width="15.54296875" style="13" bestFit="1" customWidth="1"/>
    <col min="29" max="29" width="13.36328125" style="13" bestFit="1" customWidth="1"/>
    <col min="30" max="31" width="13.36328125" style="13" customWidth="1"/>
    <col min="32" max="32" width="11.36328125" style="13" bestFit="1" customWidth="1"/>
    <col min="33" max="33" width="13.90625" style="13" bestFit="1" customWidth="1"/>
    <col min="34" max="34" width="10.6328125" style="13" bestFit="1" customWidth="1"/>
    <col min="35" max="35" width="13.36328125" style="13" bestFit="1" customWidth="1"/>
    <col min="36" max="36" width="10.6328125" style="13" customWidth="1"/>
    <col min="37" max="37" width="13.6328125" style="20" bestFit="1" customWidth="1"/>
    <col min="38" max="38" width="18.90625" style="13" customWidth="1"/>
    <col min="39" max="39" width="21" style="13" customWidth="1"/>
    <col min="40" max="16384" width="11.453125" style="13"/>
  </cols>
  <sheetData>
    <row r="1" spans="1:39" s="1" customFormat="1" ht="72.5" x14ac:dyDescent="0.35">
      <c r="A1" s="7" t="s">
        <v>6</v>
      </c>
      <c r="B1" s="9" t="s">
        <v>0</v>
      </c>
      <c r="C1" s="7" t="s">
        <v>1</v>
      </c>
      <c r="D1" s="7" t="s">
        <v>121</v>
      </c>
      <c r="E1" s="7" t="s">
        <v>122</v>
      </c>
      <c r="F1" s="7" t="s">
        <v>123</v>
      </c>
      <c r="G1" s="7" t="s">
        <v>124</v>
      </c>
      <c r="H1" s="7" t="s">
        <v>125</v>
      </c>
      <c r="I1" s="7" t="s">
        <v>126</v>
      </c>
      <c r="J1" s="7" t="s">
        <v>150</v>
      </c>
      <c r="K1" s="7" t="s">
        <v>127</v>
      </c>
      <c r="L1" s="7" t="s">
        <v>128</v>
      </c>
      <c r="M1" s="7" t="s">
        <v>129</v>
      </c>
      <c r="N1" s="7" t="s">
        <v>130</v>
      </c>
      <c r="O1" s="10" t="s">
        <v>131</v>
      </c>
      <c r="P1" s="10"/>
      <c r="Q1" s="10" t="s">
        <v>132</v>
      </c>
      <c r="R1" s="10"/>
      <c r="S1" s="10" t="s">
        <v>138</v>
      </c>
      <c r="T1" s="10"/>
      <c r="U1" s="10" t="s">
        <v>139</v>
      </c>
      <c r="V1" s="10"/>
      <c r="W1" s="10" t="s">
        <v>140</v>
      </c>
      <c r="X1" s="10"/>
      <c r="Y1" s="10" t="s">
        <v>141</v>
      </c>
      <c r="Z1" s="10"/>
      <c r="AA1" s="9" t="s">
        <v>149</v>
      </c>
      <c r="AB1" s="9" t="s">
        <v>142</v>
      </c>
      <c r="AC1" s="9" t="s">
        <v>143</v>
      </c>
      <c r="AD1" s="9" t="s">
        <v>133</v>
      </c>
      <c r="AE1" s="9" t="s">
        <v>134</v>
      </c>
      <c r="AF1" s="9" t="s">
        <v>144</v>
      </c>
      <c r="AG1" s="9" t="s">
        <v>145</v>
      </c>
      <c r="AH1" s="9" t="s">
        <v>146</v>
      </c>
      <c r="AI1" s="9" t="s">
        <v>135</v>
      </c>
      <c r="AJ1" s="9" t="s">
        <v>136</v>
      </c>
      <c r="AK1" s="8" t="s">
        <v>137</v>
      </c>
      <c r="AL1" s="8" t="s">
        <v>147</v>
      </c>
      <c r="AM1" s="8" t="s">
        <v>148</v>
      </c>
    </row>
    <row r="2" spans="1:39" s="1" customFormat="1" x14ac:dyDescent="0.35">
      <c r="A2" s="12" t="s">
        <v>7</v>
      </c>
      <c r="B2" s="11" t="s">
        <v>9</v>
      </c>
      <c r="C2" s="14">
        <v>44446</v>
      </c>
      <c r="D2" s="1">
        <v>8.26</v>
      </c>
      <c r="E2" s="1">
        <v>9.1999999999999993</v>
      </c>
      <c r="F2" s="1">
        <v>-84</v>
      </c>
      <c r="G2" s="1">
        <v>3.74</v>
      </c>
      <c r="H2" s="1">
        <v>32.4</v>
      </c>
      <c r="I2" s="1">
        <v>4.04</v>
      </c>
      <c r="J2" s="1">
        <v>0.48</v>
      </c>
      <c r="K2" s="1">
        <f>ROUND(J2,2-(1+INT(LOG10(ABS(J2)))))</f>
        <v>0.48</v>
      </c>
      <c r="L2" s="1">
        <v>8.4</v>
      </c>
      <c r="M2" s="1">
        <v>0.22</v>
      </c>
      <c r="N2" s="1">
        <v>0.84</v>
      </c>
      <c r="O2" s="1">
        <v>240.2</v>
      </c>
      <c r="P2" s="1">
        <v>0.33500000000000002</v>
      </c>
      <c r="S2" s="1">
        <v>260.39999999999998</v>
      </c>
      <c r="T2" s="1">
        <v>22.88</v>
      </c>
      <c r="U2" s="1">
        <v>226.5</v>
      </c>
      <c r="V2" s="1">
        <v>2.4300000000000002</v>
      </c>
      <c r="W2" s="1">
        <v>486.9</v>
      </c>
      <c r="X2" s="1">
        <v>25.31</v>
      </c>
      <c r="Y2" s="1">
        <v>29.97</v>
      </c>
      <c r="Z2" s="1">
        <v>1.08</v>
      </c>
      <c r="AA2" s="1">
        <v>4.1015199999999998</v>
      </c>
      <c r="AK2" s="3">
        <f>AA2/10*1000</f>
        <v>410.15199999999999</v>
      </c>
    </row>
    <row r="3" spans="1:39" s="1" customFormat="1" x14ac:dyDescent="0.35">
      <c r="A3" s="12" t="s">
        <v>7</v>
      </c>
      <c r="B3" s="11" t="s">
        <v>9</v>
      </c>
      <c r="C3" s="14">
        <v>44460</v>
      </c>
      <c r="D3" s="1">
        <v>8.2200000000000006</v>
      </c>
      <c r="E3" s="1">
        <v>8.3000000000000007</v>
      </c>
      <c r="F3" s="1">
        <v>-82</v>
      </c>
      <c r="G3" s="1">
        <v>6.84</v>
      </c>
      <c r="H3" s="1">
        <v>59.2</v>
      </c>
      <c r="I3" s="1">
        <v>4.03</v>
      </c>
      <c r="J3" s="1">
        <v>1.07</v>
      </c>
      <c r="K3" s="1">
        <f t="shared" ref="K3:K27" si="0">ROUND(J3,2-(1+INT(LOG10(ABS(J3)))))</f>
        <v>1.1000000000000001</v>
      </c>
      <c r="L3" s="1">
        <v>8.6199999999999992</v>
      </c>
      <c r="M3" s="1">
        <v>0.06</v>
      </c>
      <c r="N3" s="1">
        <v>0.96</v>
      </c>
      <c r="O3" s="1">
        <v>225.1</v>
      </c>
      <c r="P3" s="1">
        <v>2.38</v>
      </c>
      <c r="AA3" s="1">
        <v>4.0615600000000001</v>
      </c>
      <c r="AK3" s="3">
        <f>AA3/10*1000</f>
        <v>406.15600000000001</v>
      </c>
    </row>
    <row r="4" spans="1:39" s="1" customFormat="1" x14ac:dyDescent="0.35">
      <c r="A4" s="12" t="s">
        <v>7</v>
      </c>
      <c r="B4" s="11" t="s">
        <v>9</v>
      </c>
      <c r="C4" s="14">
        <v>44468</v>
      </c>
      <c r="D4" s="1">
        <v>8.17</v>
      </c>
      <c r="E4" s="1">
        <v>9.3000000000000007</v>
      </c>
      <c r="F4" s="1">
        <v>-80</v>
      </c>
      <c r="G4" s="1">
        <v>5.65</v>
      </c>
      <c r="H4" s="1">
        <v>52.5</v>
      </c>
      <c r="I4" s="1">
        <v>3.97</v>
      </c>
      <c r="AA4" s="1">
        <v>4.0246899999999997</v>
      </c>
      <c r="AK4" s="3">
        <f>AA4/10*1000</f>
        <v>402.46899999999994</v>
      </c>
    </row>
    <row r="5" spans="1:39" s="1" customFormat="1" ht="15" customHeight="1" x14ac:dyDescent="0.35">
      <c r="A5" s="12" t="s">
        <v>8</v>
      </c>
      <c r="B5" s="11" t="s">
        <v>9</v>
      </c>
      <c r="C5" s="14">
        <v>44475</v>
      </c>
      <c r="D5" s="1">
        <v>8.23</v>
      </c>
      <c r="E5" s="1">
        <v>10.5</v>
      </c>
      <c r="F5" s="1">
        <v>-86</v>
      </c>
      <c r="G5" s="1">
        <v>9.3800000000000008</v>
      </c>
      <c r="H5" s="1">
        <v>86.4</v>
      </c>
      <c r="I5" s="1">
        <v>4.01</v>
      </c>
      <c r="J5" s="1">
        <v>0.81</v>
      </c>
      <c r="K5" s="1">
        <f t="shared" si="0"/>
        <v>0.81</v>
      </c>
      <c r="L5" s="1">
        <v>8.66</v>
      </c>
      <c r="M5" s="1">
        <v>0.05</v>
      </c>
      <c r="N5" s="1">
        <v>0.94</v>
      </c>
      <c r="O5" s="1">
        <v>213.3</v>
      </c>
      <c r="P5" s="1">
        <v>6.29</v>
      </c>
      <c r="S5" s="1">
        <v>220.1</v>
      </c>
      <c r="T5" s="1">
        <v>9.1300000000000008</v>
      </c>
      <c r="U5" s="1">
        <v>198.7</v>
      </c>
      <c r="V5" s="1">
        <v>5.95</v>
      </c>
      <c r="W5" s="1">
        <v>418.7</v>
      </c>
      <c r="X5" s="1">
        <v>3.19</v>
      </c>
      <c r="Y5" s="1">
        <v>42.25</v>
      </c>
      <c r="Z5" s="1">
        <v>0.54400000000000004</v>
      </c>
      <c r="AA5" s="1">
        <v>4.0736600000000003</v>
      </c>
      <c r="AK5" s="3">
        <f>AA5/10*1000</f>
        <v>407.36599999999999</v>
      </c>
    </row>
    <row r="6" spans="1:39" s="16" customFormat="1" x14ac:dyDescent="0.35">
      <c r="A6" s="15" t="s">
        <v>8</v>
      </c>
      <c r="B6" s="16" t="s">
        <v>2</v>
      </c>
      <c r="C6" s="17">
        <v>44475</v>
      </c>
      <c r="D6" s="16">
        <v>7.18</v>
      </c>
      <c r="E6" s="16">
        <v>15.9</v>
      </c>
      <c r="F6" s="16">
        <v>-30</v>
      </c>
      <c r="G6" s="16">
        <v>1.37</v>
      </c>
      <c r="H6" s="16">
        <v>14.3</v>
      </c>
      <c r="I6" s="16">
        <v>1.02</v>
      </c>
      <c r="J6" s="16">
        <v>1.7</v>
      </c>
      <c r="K6" s="16">
        <f t="shared" si="0"/>
        <v>1.7</v>
      </c>
      <c r="L6" s="16">
        <v>0.77</v>
      </c>
      <c r="M6" s="16">
        <v>0.03</v>
      </c>
      <c r="N6" s="16">
        <v>2.69</v>
      </c>
      <c r="O6" s="16">
        <v>16.21</v>
      </c>
      <c r="P6" s="16">
        <v>1.23</v>
      </c>
      <c r="S6" s="16">
        <v>18.23</v>
      </c>
      <c r="T6" s="16">
        <v>1.83</v>
      </c>
      <c r="U6" s="16">
        <v>52.8</v>
      </c>
      <c r="V6" s="16">
        <v>0.186</v>
      </c>
      <c r="W6" s="16">
        <v>71.03</v>
      </c>
      <c r="X6" s="16">
        <v>1.64</v>
      </c>
      <c r="Y6" s="16">
        <v>5.17</v>
      </c>
      <c r="Z6" s="16">
        <v>0.184</v>
      </c>
      <c r="AA6" s="16">
        <v>0.33726</v>
      </c>
      <c r="AK6" s="18"/>
    </row>
    <row r="7" spans="1:39" s="16" customFormat="1" x14ac:dyDescent="0.35">
      <c r="A7" s="15" t="s">
        <v>8</v>
      </c>
      <c r="B7" s="16" t="s">
        <v>3</v>
      </c>
      <c r="C7" s="17">
        <v>44475</v>
      </c>
      <c r="D7" s="16">
        <v>7.52</v>
      </c>
      <c r="E7" s="16">
        <v>9.8000000000000007</v>
      </c>
      <c r="F7" s="16">
        <v>-46</v>
      </c>
      <c r="G7" s="16">
        <v>8.73</v>
      </c>
      <c r="H7" s="16">
        <v>78.599999999999994</v>
      </c>
      <c r="I7" s="16">
        <v>1.03</v>
      </c>
      <c r="J7" s="16" t="s">
        <v>4</v>
      </c>
      <c r="L7" s="16">
        <v>7.16</v>
      </c>
      <c r="M7" s="16">
        <v>0.02</v>
      </c>
      <c r="N7" s="16">
        <v>0.48</v>
      </c>
      <c r="O7" s="16">
        <v>11.9</v>
      </c>
      <c r="P7" s="16">
        <v>0.316</v>
      </c>
      <c r="S7" s="16">
        <v>13.99</v>
      </c>
      <c r="T7" s="16">
        <v>1.03</v>
      </c>
      <c r="U7" s="16">
        <v>37.43</v>
      </c>
      <c r="V7" s="16">
        <v>0.05</v>
      </c>
      <c r="W7" s="16">
        <v>51.42</v>
      </c>
      <c r="X7" s="16">
        <v>0.98</v>
      </c>
      <c r="Y7" s="16">
        <v>11.18</v>
      </c>
      <c r="Z7" s="16">
        <v>0.152</v>
      </c>
      <c r="AA7" s="16">
        <v>0.20455999999999999</v>
      </c>
      <c r="AK7" s="18"/>
    </row>
    <row r="8" spans="1:39" s="16" customFormat="1" ht="15" customHeight="1" x14ac:dyDescent="0.35">
      <c r="A8" s="15" t="s">
        <v>8</v>
      </c>
      <c r="B8" s="16" t="s">
        <v>5</v>
      </c>
      <c r="C8" s="17">
        <v>44482</v>
      </c>
      <c r="D8" s="16">
        <v>7.89</v>
      </c>
      <c r="E8" s="16">
        <v>8.6999999999999993</v>
      </c>
      <c r="F8" s="16">
        <v>-68</v>
      </c>
      <c r="G8" s="16">
        <v>9.2100000000000009</v>
      </c>
      <c r="H8" s="16">
        <v>81.2</v>
      </c>
      <c r="I8" s="16">
        <v>2.6</v>
      </c>
      <c r="J8" s="16">
        <v>0.89</v>
      </c>
      <c r="K8" s="16">
        <f t="shared" si="0"/>
        <v>0.89</v>
      </c>
      <c r="L8" s="16">
        <v>7.98</v>
      </c>
      <c r="M8" s="16">
        <v>0.04</v>
      </c>
      <c r="N8" s="16">
        <v>0.79</v>
      </c>
      <c r="O8" s="16">
        <v>166.9</v>
      </c>
      <c r="P8" s="16">
        <v>1.83</v>
      </c>
      <c r="AK8" s="18"/>
    </row>
    <row r="9" spans="1:39" s="16" customFormat="1" x14ac:dyDescent="0.35">
      <c r="A9" s="15" t="s">
        <v>8</v>
      </c>
      <c r="B9" s="16" t="s">
        <v>5</v>
      </c>
      <c r="C9" s="17">
        <v>44489</v>
      </c>
      <c r="D9" s="16">
        <v>7.82</v>
      </c>
      <c r="E9" s="16">
        <v>8.5</v>
      </c>
      <c r="F9" s="16">
        <v>-61</v>
      </c>
      <c r="G9" s="18">
        <v>9</v>
      </c>
      <c r="H9" s="16">
        <v>79.900000000000006</v>
      </c>
      <c r="I9" s="16">
        <v>2.7</v>
      </c>
      <c r="J9" s="16">
        <v>0.8</v>
      </c>
      <c r="K9" s="16">
        <f t="shared" si="0"/>
        <v>0.8</v>
      </c>
      <c r="L9" s="16">
        <v>8.41</v>
      </c>
      <c r="M9" s="16">
        <v>0.03</v>
      </c>
      <c r="N9" s="16">
        <v>0.44</v>
      </c>
      <c r="O9" s="16">
        <v>112.8</v>
      </c>
      <c r="P9" s="16">
        <v>0.74199999999999999</v>
      </c>
      <c r="AA9" s="16">
        <v>2.80321</v>
      </c>
      <c r="AK9" s="18"/>
    </row>
    <row r="10" spans="1:39" s="1" customFormat="1" ht="15" customHeight="1" x14ac:dyDescent="0.35">
      <c r="A10" s="12" t="s">
        <v>8</v>
      </c>
      <c r="B10" s="11" t="s">
        <v>9</v>
      </c>
      <c r="C10" s="14">
        <v>44496</v>
      </c>
      <c r="D10" s="1">
        <v>8.19</v>
      </c>
      <c r="E10" s="1">
        <v>9.5</v>
      </c>
      <c r="F10" s="1">
        <v>-81</v>
      </c>
      <c r="G10" s="1">
        <v>2.0699999999999998</v>
      </c>
      <c r="H10" s="1">
        <v>18.3</v>
      </c>
      <c r="I10" s="1">
        <v>4.04</v>
      </c>
      <c r="J10" s="1">
        <v>1.26</v>
      </c>
      <c r="K10" s="1">
        <f t="shared" si="0"/>
        <v>1.3</v>
      </c>
      <c r="L10" s="1">
        <v>7.09</v>
      </c>
      <c r="M10" s="1">
        <v>0.09</v>
      </c>
      <c r="N10" s="1">
        <v>0.79</v>
      </c>
      <c r="O10" s="1">
        <v>219.5</v>
      </c>
      <c r="P10" s="1">
        <v>3.6999999999999998E-2</v>
      </c>
      <c r="AA10" s="1">
        <v>4.0571099999999998</v>
      </c>
      <c r="AK10" s="3">
        <f t="shared" ref="AK10:AK23" si="1">AA10/10*1000</f>
        <v>405.71100000000001</v>
      </c>
    </row>
    <row r="11" spans="1:39" s="1" customFormat="1" x14ac:dyDescent="0.35">
      <c r="A11" s="12" t="s">
        <v>8</v>
      </c>
      <c r="B11" s="11" t="s">
        <v>9</v>
      </c>
      <c r="C11" s="14">
        <v>44503</v>
      </c>
      <c r="D11" s="1">
        <v>7.95</v>
      </c>
      <c r="E11" s="1">
        <v>7.5</v>
      </c>
      <c r="F11" s="1">
        <v>-69</v>
      </c>
      <c r="G11" s="1">
        <v>1.75</v>
      </c>
      <c r="H11" s="1">
        <v>15</v>
      </c>
      <c r="I11" s="1">
        <v>4.04</v>
      </c>
      <c r="J11" s="1">
        <v>1.55</v>
      </c>
      <c r="K11" s="1">
        <f t="shared" si="0"/>
        <v>1.6</v>
      </c>
      <c r="L11" s="1">
        <v>7.6</v>
      </c>
      <c r="M11" s="1">
        <v>0.06</v>
      </c>
      <c r="N11" s="1">
        <v>0.96</v>
      </c>
      <c r="O11" s="1">
        <v>271.7</v>
      </c>
      <c r="P11" s="1">
        <v>0.45400000000000001</v>
      </c>
      <c r="S11" s="1">
        <v>224.1</v>
      </c>
      <c r="T11" s="1">
        <v>2.42</v>
      </c>
      <c r="U11" s="1">
        <v>204.8</v>
      </c>
      <c r="V11" s="1">
        <v>3.54</v>
      </c>
      <c r="W11" s="1">
        <v>428.9</v>
      </c>
      <c r="X11" s="1">
        <v>1.1200000000000001</v>
      </c>
      <c r="Y11" s="1">
        <v>38.65</v>
      </c>
      <c r="Z11" s="1">
        <v>0.23699999999999999</v>
      </c>
      <c r="AA11" s="1">
        <v>4.0571099999999998</v>
      </c>
      <c r="AK11" s="3">
        <f t="shared" si="1"/>
        <v>405.71100000000001</v>
      </c>
    </row>
    <row r="12" spans="1:39" s="1" customFormat="1" x14ac:dyDescent="0.35">
      <c r="A12" s="12" t="s">
        <v>8</v>
      </c>
      <c r="B12" s="11" t="s">
        <v>9</v>
      </c>
      <c r="C12" s="14">
        <v>44517</v>
      </c>
      <c r="D12" s="1">
        <v>8.1199999999999992</v>
      </c>
      <c r="E12" s="1">
        <v>8.9</v>
      </c>
      <c r="F12" s="1">
        <v>-76</v>
      </c>
      <c r="G12" s="1">
        <v>2.95</v>
      </c>
      <c r="H12" s="1">
        <v>25.1</v>
      </c>
      <c r="I12" s="1">
        <v>4.07</v>
      </c>
      <c r="J12" s="1">
        <v>1.71</v>
      </c>
      <c r="K12" s="1">
        <f t="shared" si="0"/>
        <v>1.7</v>
      </c>
      <c r="L12" s="1">
        <v>8.0500000000000007</v>
      </c>
      <c r="M12" s="1">
        <v>0.05</v>
      </c>
      <c r="N12" s="1">
        <v>1.29</v>
      </c>
      <c r="O12" s="1">
        <v>209.6</v>
      </c>
      <c r="P12" s="1">
        <v>1.22</v>
      </c>
      <c r="AA12" s="1">
        <v>4.1302500000000002</v>
      </c>
      <c r="AK12" s="3">
        <f t="shared" si="1"/>
        <v>413.02500000000003</v>
      </c>
    </row>
    <row r="13" spans="1:39" s="1" customFormat="1" x14ac:dyDescent="0.35">
      <c r="A13" s="12" t="s">
        <v>8</v>
      </c>
      <c r="B13" s="11" t="s">
        <v>9</v>
      </c>
      <c r="C13" s="14">
        <v>44524</v>
      </c>
      <c r="D13" s="1">
        <v>8.1300000000000008</v>
      </c>
      <c r="E13" s="1">
        <v>8.9</v>
      </c>
      <c r="F13" s="1">
        <v>-78</v>
      </c>
      <c r="G13" s="1">
        <v>3.24</v>
      </c>
      <c r="H13" s="1">
        <v>28.6</v>
      </c>
      <c r="I13" s="1">
        <v>4.05</v>
      </c>
      <c r="J13" s="1">
        <v>1.85</v>
      </c>
      <c r="K13" s="1">
        <f t="shared" si="0"/>
        <v>1.9</v>
      </c>
      <c r="L13" s="1">
        <v>7.84</v>
      </c>
      <c r="M13" s="1">
        <v>0.06</v>
      </c>
      <c r="N13" s="1">
        <v>2.21</v>
      </c>
      <c r="O13" s="1">
        <v>208.3</v>
      </c>
      <c r="P13" s="1">
        <v>2.0099999999999998</v>
      </c>
      <c r="AA13" s="1">
        <v>4.16554</v>
      </c>
      <c r="AK13" s="3">
        <f t="shared" si="1"/>
        <v>416.55399999999997</v>
      </c>
    </row>
    <row r="14" spans="1:39" s="1" customFormat="1" x14ac:dyDescent="0.35">
      <c r="A14" s="12" t="s">
        <v>8</v>
      </c>
      <c r="B14" s="11" t="s">
        <v>9</v>
      </c>
      <c r="C14" s="14">
        <v>44531</v>
      </c>
      <c r="D14" s="3">
        <v>8</v>
      </c>
      <c r="E14" s="1">
        <v>8.9</v>
      </c>
      <c r="F14" s="1">
        <v>-75</v>
      </c>
      <c r="G14" s="1">
        <v>3.11</v>
      </c>
      <c r="H14" s="1">
        <v>28.5</v>
      </c>
      <c r="I14" s="1">
        <v>4.0599999999999996</v>
      </c>
      <c r="J14" s="1">
        <v>2.33</v>
      </c>
      <c r="K14" s="1">
        <f t="shared" si="0"/>
        <v>2.2999999999999998</v>
      </c>
      <c r="L14" s="1">
        <v>7.32</v>
      </c>
      <c r="M14" s="1">
        <v>0.08</v>
      </c>
      <c r="N14" s="1">
        <v>1.25</v>
      </c>
      <c r="O14" s="1">
        <v>228.5</v>
      </c>
      <c r="P14" s="1">
        <v>4.2999999999999997E-2</v>
      </c>
      <c r="S14" s="1">
        <v>242.4</v>
      </c>
      <c r="T14" s="1">
        <v>33.22</v>
      </c>
      <c r="U14" s="1">
        <v>235.1</v>
      </c>
      <c r="V14" s="1">
        <v>1.33</v>
      </c>
      <c r="W14" s="1">
        <v>477.5</v>
      </c>
      <c r="X14" s="1">
        <v>31.9</v>
      </c>
      <c r="Y14" s="1">
        <v>33.56</v>
      </c>
      <c r="Z14" s="1">
        <v>2.2000000000000002</v>
      </c>
      <c r="AA14" s="1">
        <v>4.16554</v>
      </c>
      <c r="AK14" s="3">
        <f t="shared" si="1"/>
        <v>416.55399999999997</v>
      </c>
    </row>
    <row r="15" spans="1:39" s="1" customFormat="1" ht="15" customHeight="1" x14ac:dyDescent="0.35">
      <c r="A15" s="12" t="s">
        <v>8</v>
      </c>
      <c r="B15" s="11" t="s">
        <v>9</v>
      </c>
      <c r="C15" s="14">
        <v>44545</v>
      </c>
      <c r="D15" s="1">
        <v>7.94</v>
      </c>
      <c r="E15" s="4">
        <v>9</v>
      </c>
      <c r="F15" s="1">
        <v>-72</v>
      </c>
      <c r="G15" s="1">
        <v>3.44</v>
      </c>
      <c r="H15" s="1">
        <v>30.4</v>
      </c>
      <c r="I15" s="1">
        <v>4.07</v>
      </c>
      <c r="J15" s="1">
        <v>2.06</v>
      </c>
      <c r="K15" s="1">
        <f t="shared" si="0"/>
        <v>2.1</v>
      </c>
      <c r="L15" s="3">
        <v>7.46</v>
      </c>
      <c r="M15" s="3">
        <v>0.08</v>
      </c>
      <c r="N15" s="3">
        <v>1.02</v>
      </c>
      <c r="O15" s="3">
        <v>228</v>
      </c>
      <c r="P15" s="3">
        <v>0.68300000000000005</v>
      </c>
      <c r="Q15" s="3"/>
      <c r="R15" s="3"/>
      <c r="S15" s="3">
        <v>229.7</v>
      </c>
      <c r="T15" s="3">
        <v>6.45</v>
      </c>
      <c r="U15" s="3">
        <v>194.9</v>
      </c>
      <c r="V15" s="3">
        <v>3.37</v>
      </c>
      <c r="W15" s="3">
        <v>424.6</v>
      </c>
      <c r="X15" s="3">
        <v>3.08</v>
      </c>
      <c r="Y15" s="3">
        <v>31.5</v>
      </c>
      <c r="Z15" s="3">
        <v>0.17299999999999999</v>
      </c>
      <c r="AA15" s="1">
        <v>4.0660600000000002</v>
      </c>
      <c r="AK15" s="3">
        <f t="shared" si="1"/>
        <v>406.60599999999999</v>
      </c>
    </row>
    <row r="16" spans="1:39" s="1" customFormat="1" x14ac:dyDescent="0.35">
      <c r="A16" s="12" t="s">
        <v>8</v>
      </c>
      <c r="B16" s="11" t="s">
        <v>9</v>
      </c>
      <c r="C16" s="14">
        <v>44552</v>
      </c>
      <c r="D16" s="1">
        <v>7.94</v>
      </c>
      <c r="E16" s="1">
        <v>9.6</v>
      </c>
      <c r="F16" s="1">
        <v>-72</v>
      </c>
      <c r="G16" s="1">
        <v>4.4000000000000004</v>
      </c>
      <c r="H16" s="1">
        <v>39.6</v>
      </c>
      <c r="I16" s="1">
        <v>4.08</v>
      </c>
      <c r="J16" s="1">
        <v>2.66</v>
      </c>
      <c r="K16" s="1">
        <f t="shared" si="0"/>
        <v>2.7</v>
      </c>
      <c r="L16" s="3">
        <v>7.8</v>
      </c>
      <c r="M16" s="3">
        <v>0.08</v>
      </c>
      <c r="N16" s="3">
        <v>1.1299999999999999</v>
      </c>
      <c r="O16" s="3">
        <v>216.8</v>
      </c>
      <c r="P16" s="3">
        <v>6.4</v>
      </c>
      <c r="Q16" s="3"/>
      <c r="R16" s="3"/>
      <c r="S16" s="3">
        <v>233.3</v>
      </c>
      <c r="T16" s="3">
        <v>4.01</v>
      </c>
      <c r="U16" s="3">
        <v>207.5</v>
      </c>
      <c r="V16" s="3">
        <v>8.56</v>
      </c>
      <c r="W16" s="3">
        <v>440.9</v>
      </c>
      <c r="X16" s="3">
        <v>4.55</v>
      </c>
      <c r="Y16" s="3">
        <v>30.41</v>
      </c>
      <c r="Z16" s="3">
        <v>0.13900000000000001</v>
      </c>
      <c r="AA16" s="1">
        <v>4.3216299999999999</v>
      </c>
      <c r="AK16" s="3">
        <f t="shared" si="1"/>
        <v>432.16299999999995</v>
      </c>
    </row>
    <row r="17" spans="1:39" s="1" customFormat="1" x14ac:dyDescent="0.35">
      <c r="A17" s="12" t="s">
        <v>8</v>
      </c>
      <c r="B17" s="11" t="s">
        <v>9</v>
      </c>
      <c r="C17" s="14">
        <v>44566</v>
      </c>
      <c r="D17" s="1">
        <v>8.02</v>
      </c>
      <c r="E17" s="1">
        <v>9.3000000000000007</v>
      </c>
      <c r="F17" s="1">
        <v>-76</v>
      </c>
      <c r="G17" s="1">
        <v>7.04</v>
      </c>
      <c r="H17" s="1">
        <v>63.8</v>
      </c>
      <c r="I17" s="1">
        <v>4.0599999999999996</v>
      </c>
      <c r="J17" s="1">
        <v>3</v>
      </c>
      <c r="K17" s="1">
        <f t="shared" si="0"/>
        <v>3</v>
      </c>
      <c r="L17" s="3">
        <v>7.14</v>
      </c>
      <c r="M17" s="3">
        <v>0.06</v>
      </c>
      <c r="N17" s="3">
        <v>1.01</v>
      </c>
      <c r="O17" s="3">
        <v>216.8</v>
      </c>
      <c r="P17" s="3">
        <v>1.0900000000000001</v>
      </c>
      <c r="Q17" s="3"/>
      <c r="R17" s="3"/>
      <c r="AA17" s="1">
        <v>4.1171699999999998</v>
      </c>
      <c r="AK17" s="3">
        <f t="shared" si="1"/>
        <v>411.71699999999998</v>
      </c>
    </row>
    <row r="18" spans="1:39" s="1" customFormat="1" x14ac:dyDescent="0.35">
      <c r="A18" s="12" t="s">
        <v>8</v>
      </c>
      <c r="B18" s="11" t="s">
        <v>9</v>
      </c>
      <c r="C18" s="14">
        <v>44573</v>
      </c>
      <c r="D18" s="1">
        <v>8.1</v>
      </c>
      <c r="E18" s="1">
        <v>8.9</v>
      </c>
      <c r="F18" s="1">
        <v>-77</v>
      </c>
      <c r="G18" s="1">
        <v>5.5</v>
      </c>
      <c r="H18" s="1">
        <v>47.7</v>
      </c>
      <c r="I18" s="1">
        <v>4.08</v>
      </c>
      <c r="J18" s="1">
        <v>2.86</v>
      </c>
      <c r="K18" s="1">
        <f t="shared" si="0"/>
        <v>2.9</v>
      </c>
      <c r="L18" s="3">
        <v>7.63</v>
      </c>
      <c r="M18" s="3">
        <v>0.06</v>
      </c>
      <c r="N18" s="3">
        <v>1.1499999999999999</v>
      </c>
      <c r="O18" s="3">
        <v>203.8</v>
      </c>
      <c r="P18" s="3">
        <v>0.627</v>
      </c>
      <c r="Q18" s="3"/>
      <c r="R18" s="3"/>
      <c r="AA18" s="1">
        <v>4.1171100000000003</v>
      </c>
      <c r="AK18" s="3">
        <f t="shared" si="1"/>
        <v>411.71100000000007</v>
      </c>
    </row>
    <row r="19" spans="1:39" s="1" customFormat="1" x14ac:dyDescent="0.35">
      <c r="A19" s="12" t="s">
        <v>8</v>
      </c>
      <c r="B19" s="11" t="s">
        <v>9</v>
      </c>
      <c r="C19" s="14">
        <v>44580</v>
      </c>
      <c r="D19" s="1">
        <v>7.97</v>
      </c>
      <c r="E19" s="1">
        <v>7.8</v>
      </c>
      <c r="F19" s="1">
        <v>-69</v>
      </c>
      <c r="G19" s="1">
        <v>4.7</v>
      </c>
      <c r="H19" s="1">
        <v>39.9</v>
      </c>
      <c r="I19" s="1">
        <v>4.09</v>
      </c>
      <c r="J19" s="1">
        <v>2.86</v>
      </c>
      <c r="K19" s="1">
        <f t="shared" si="0"/>
        <v>2.9</v>
      </c>
      <c r="L19" s="3">
        <v>9.33</v>
      </c>
      <c r="M19" s="3">
        <v>0.06</v>
      </c>
      <c r="N19" s="3">
        <v>1.06</v>
      </c>
      <c r="O19" s="3">
        <v>207</v>
      </c>
      <c r="P19" s="3">
        <v>3.6999999999999998E-2</v>
      </c>
      <c r="Q19" s="3"/>
      <c r="R19" s="3"/>
      <c r="S19" s="1">
        <v>171</v>
      </c>
      <c r="T19" s="1">
        <v>11.65</v>
      </c>
      <c r="U19" s="1">
        <v>206.3</v>
      </c>
      <c r="V19" s="1">
        <v>9.36</v>
      </c>
      <c r="W19" s="1">
        <v>377.3</v>
      </c>
      <c r="X19" s="1">
        <v>2.2799999999999998</v>
      </c>
      <c r="Y19" s="1">
        <v>32.22</v>
      </c>
      <c r="Z19" s="1">
        <v>0.747</v>
      </c>
      <c r="AA19" s="1">
        <v>4.2110399999999997</v>
      </c>
      <c r="AK19" s="3">
        <f t="shared" si="1"/>
        <v>421.10399999999998</v>
      </c>
    </row>
    <row r="20" spans="1:39" s="1" customFormat="1" ht="15" customHeight="1" x14ac:dyDescent="0.35">
      <c r="A20" s="12" t="s">
        <v>8</v>
      </c>
      <c r="B20" s="11" t="s">
        <v>9</v>
      </c>
      <c r="C20" s="14">
        <v>44594</v>
      </c>
      <c r="D20" s="1">
        <v>8.08</v>
      </c>
      <c r="E20" s="1">
        <v>10.199999999999999</v>
      </c>
      <c r="F20" s="1">
        <v>-76</v>
      </c>
      <c r="G20" s="1">
        <v>4.91</v>
      </c>
      <c r="H20" s="1">
        <v>44.4</v>
      </c>
      <c r="I20" s="1">
        <v>4.0599999999999996</v>
      </c>
      <c r="J20" s="1">
        <v>2.91</v>
      </c>
      <c r="K20" s="1">
        <f t="shared" si="0"/>
        <v>2.9</v>
      </c>
      <c r="L20" s="3">
        <v>8.19</v>
      </c>
      <c r="M20" s="3">
        <v>0.1</v>
      </c>
      <c r="N20" s="3">
        <v>1.38</v>
      </c>
      <c r="O20" s="3">
        <v>201.3</v>
      </c>
      <c r="P20" s="3">
        <v>6.3E-2</v>
      </c>
      <c r="Q20" s="3"/>
      <c r="R20" s="3"/>
      <c r="AA20" s="1">
        <v>4.2912299999999997</v>
      </c>
      <c r="AK20" s="3">
        <f t="shared" si="1"/>
        <v>429.12299999999999</v>
      </c>
    </row>
    <row r="21" spans="1:39" s="1" customFormat="1" x14ac:dyDescent="0.35">
      <c r="A21" s="12" t="s">
        <v>8</v>
      </c>
      <c r="B21" s="11" t="s">
        <v>9</v>
      </c>
      <c r="C21" s="14">
        <v>44601</v>
      </c>
      <c r="D21" s="1">
        <v>8.14</v>
      </c>
      <c r="E21" s="1">
        <v>8.9</v>
      </c>
      <c r="F21" s="1">
        <v>-79</v>
      </c>
      <c r="G21" s="1">
        <v>7.02</v>
      </c>
      <c r="H21" s="1">
        <v>62.1</v>
      </c>
      <c r="I21" s="1">
        <v>4.04</v>
      </c>
      <c r="J21" s="1">
        <v>2.42</v>
      </c>
      <c r="K21" s="1">
        <f t="shared" si="0"/>
        <v>2.4</v>
      </c>
      <c r="L21" s="3">
        <v>8.2899999999999991</v>
      </c>
      <c r="M21" s="3">
        <v>0.18</v>
      </c>
      <c r="N21" s="3">
        <v>1.1100000000000001</v>
      </c>
      <c r="O21" s="3">
        <v>199.3</v>
      </c>
      <c r="P21" s="3">
        <v>1.43</v>
      </c>
      <c r="Q21" s="3"/>
      <c r="R21" s="3"/>
      <c r="AA21" s="1">
        <v>4.20519</v>
      </c>
      <c r="AB21" s="1">
        <v>2.7585799999999998</v>
      </c>
      <c r="AC21" s="1">
        <f t="shared" ref="AC21:AC22" si="2">AB21*2</f>
        <v>5.5171599999999996</v>
      </c>
      <c r="AK21" s="3">
        <f t="shared" si="1"/>
        <v>420.51899999999995</v>
      </c>
      <c r="AL21" s="1">
        <f>AC21/10*1000</f>
        <v>551.71600000000001</v>
      </c>
    </row>
    <row r="22" spans="1:39" s="1" customFormat="1" x14ac:dyDescent="0.35">
      <c r="A22" s="12" t="s">
        <v>8</v>
      </c>
      <c r="B22" s="11" t="s">
        <v>9</v>
      </c>
      <c r="C22" s="14">
        <v>44608</v>
      </c>
      <c r="D22" s="1">
        <v>8.16</v>
      </c>
      <c r="E22" s="1">
        <v>9.3000000000000007</v>
      </c>
      <c r="F22" s="1">
        <v>-81</v>
      </c>
      <c r="G22" s="1">
        <v>10.119999999999999</v>
      </c>
      <c r="H22" s="1">
        <v>92.4</v>
      </c>
      <c r="I22" s="1">
        <v>4.04</v>
      </c>
      <c r="J22" s="1">
        <v>1.86</v>
      </c>
      <c r="K22" s="1">
        <f t="shared" si="0"/>
        <v>1.9</v>
      </c>
      <c r="L22" s="3">
        <v>8.7799999999999994</v>
      </c>
      <c r="M22" s="3">
        <v>0.12</v>
      </c>
      <c r="N22" s="3">
        <v>1.1499999999999999</v>
      </c>
      <c r="O22" s="1">
        <v>196.1</v>
      </c>
      <c r="P22" s="1">
        <v>7.2089999999999996</v>
      </c>
      <c r="S22" s="1">
        <v>138.6</v>
      </c>
      <c r="T22" s="1">
        <v>6.94</v>
      </c>
      <c r="U22" s="1">
        <v>197.5</v>
      </c>
      <c r="V22" s="1">
        <v>2.11</v>
      </c>
      <c r="W22" s="1">
        <v>336.1</v>
      </c>
      <c r="X22" s="1">
        <v>9.0399999999999991</v>
      </c>
      <c r="Y22" s="1">
        <v>28.09</v>
      </c>
      <c r="Z22" s="1">
        <v>1.75</v>
      </c>
      <c r="AA22" s="1">
        <v>4.1379999999999999</v>
      </c>
      <c r="AB22" s="1">
        <v>2.6756899999999999</v>
      </c>
      <c r="AC22" s="1">
        <f t="shared" si="2"/>
        <v>5.3513799999999998</v>
      </c>
      <c r="AK22" s="3">
        <f t="shared" si="1"/>
        <v>413.8</v>
      </c>
      <c r="AL22" s="1">
        <f>AC22/10*1000</f>
        <v>535.13800000000003</v>
      </c>
    </row>
    <row r="23" spans="1:39" ht="15" customHeight="1" x14ac:dyDescent="0.35">
      <c r="A23" s="19" t="s">
        <v>10</v>
      </c>
      <c r="B23" s="11" t="s">
        <v>9</v>
      </c>
      <c r="C23" s="2">
        <v>44615</v>
      </c>
      <c r="D23" s="3">
        <v>8.15</v>
      </c>
      <c r="E23" s="4">
        <v>9.6</v>
      </c>
      <c r="F23" s="1">
        <v>-80</v>
      </c>
      <c r="G23" s="3">
        <v>11</v>
      </c>
      <c r="H23" s="4">
        <v>99.4</v>
      </c>
      <c r="I23" s="3">
        <v>4.01</v>
      </c>
      <c r="J23" s="1">
        <v>1.28</v>
      </c>
      <c r="K23" s="1">
        <f t="shared" si="0"/>
        <v>1.3</v>
      </c>
      <c r="L23" s="3">
        <v>9.41</v>
      </c>
      <c r="M23" s="3">
        <v>0.1</v>
      </c>
      <c r="N23" s="3">
        <v>0.73</v>
      </c>
      <c r="O23" s="3">
        <v>196.8</v>
      </c>
      <c r="P23" s="3">
        <v>0.96499999999999997</v>
      </c>
      <c r="Q23" s="3"/>
      <c r="R23" s="3"/>
      <c r="AA23" s="5">
        <v>4.2060199999999996</v>
      </c>
      <c r="AB23" s="5">
        <v>2.7896200000000002</v>
      </c>
      <c r="AC23" s="5">
        <f>AB23*2</f>
        <v>5.5792400000000004</v>
      </c>
      <c r="AD23" s="5"/>
      <c r="AE23" s="5"/>
      <c r="AF23" s="5">
        <v>0.25668000000000002</v>
      </c>
      <c r="AG23" s="5">
        <v>0.12256</v>
      </c>
      <c r="AH23" s="5">
        <f>AG23*2</f>
        <v>0.24512</v>
      </c>
      <c r="AI23" s="5"/>
      <c r="AJ23" s="5"/>
      <c r="AK23" s="3">
        <f t="shared" si="1"/>
        <v>420.60199999999998</v>
      </c>
      <c r="AL23" s="1">
        <f>AC23/10*1000</f>
        <v>557.92400000000009</v>
      </c>
    </row>
    <row r="24" spans="1:39" x14ac:dyDescent="0.35">
      <c r="A24" s="19" t="s">
        <v>10</v>
      </c>
      <c r="B24" s="11" t="s">
        <v>9</v>
      </c>
      <c r="C24" s="2">
        <v>44624</v>
      </c>
      <c r="D24" s="3">
        <v>8.27</v>
      </c>
      <c r="E24" s="4">
        <v>8.5</v>
      </c>
      <c r="F24" s="1">
        <v>-88</v>
      </c>
      <c r="G24" s="3">
        <v>11.56</v>
      </c>
      <c r="H24" s="4">
        <v>99.4</v>
      </c>
      <c r="I24" s="3">
        <v>3.97</v>
      </c>
      <c r="J24" s="1"/>
      <c r="K24" s="1"/>
      <c r="L24" s="3"/>
      <c r="M24" s="3"/>
      <c r="N24" s="3"/>
      <c r="O24" s="3"/>
      <c r="P24" s="3"/>
      <c r="Q24" s="3"/>
      <c r="R24" s="3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9" x14ac:dyDescent="0.35">
      <c r="A25" s="19" t="s">
        <v>10</v>
      </c>
      <c r="B25" s="11" t="s">
        <v>9</v>
      </c>
      <c r="C25" s="2">
        <v>44627</v>
      </c>
      <c r="D25" s="3">
        <v>8.36</v>
      </c>
      <c r="E25" s="4">
        <v>8</v>
      </c>
      <c r="F25" s="1">
        <v>-87</v>
      </c>
      <c r="G25" s="3">
        <v>11.83</v>
      </c>
      <c r="H25" s="4">
        <v>101.4</v>
      </c>
      <c r="I25" s="3">
        <v>3.95</v>
      </c>
      <c r="J25" s="1">
        <v>0.12</v>
      </c>
      <c r="K25" s="1">
        <f t="shared" si="0"/>
        <v>0.12</v>
      </c>
      <c r="L25" s="3">
        <v>12.6</v>
      </c>
      <c r="M25" s="3">
        <v>0.06</v>
      </c>
      <c r="N25" s="3">
        <v>1.1599999999999999</v>
      </c>
      <c r="O25" s="3">
        <v>201.7</v>
      </c>
      <c r="P25" s="3">
        <v>0.156</v>
      </c>
      <c r="Q25" s="3"/>
      <c r="R25" s="3"/>
      <c r="AA25" s="5"/>
      <c r="AB25" s="5">
        <v>2.7431800000000002</v>
      </c>
      <c r="AC25" s="5">
        <f t="shared" ref="AC25" si="3">AB25*2</f>
        <v>5.4863600000000003</v>
      </c>
      <c r="AD25" s="5"/>
      <c r="AE25" s="5"/>
      <c r="AF25" s="5"/>
      <c r="AG25" s="5">
        <v>0.12134</v>
      </c>
      <c r="AH25" s="5">
        <f>AG25*2</f>
        <v>0.24268000000000001</v>
      </c>
      <c r="AI25" s="5"/>
      <c r="AJ25" s="5"/>
      <c r="AL25" s="1">
        <f>AC25/10*1000</f>
        <v>548.63599999999997</v>
      </c>
    </row>
    <row r="26" spans="1:39" ht="15.75" customHeight="1" x14ac:dyDescent="0.35">
      <c r="A26" s="12" t="s">
        <v>12</v>
      </c>
      <c r="B26" s="11" t="s">
        <v>9</v>
      </c>
      <c r="C26" s="2">
        <v>44631</v>
      </c>
      <c r="D26" s="3">
        <v>8.3800000000000008</v>
      </c>
      <c r="E26" s="4">
        <v>14.5</v>
      </c>
      <c r="F26" s="1">
        <v>-90</v>
      </c>
      <c r="G26" s="3">
        <v>10.4</v>
      </c>
      <c r="H26" s="1">
        <v>103.6</v>
      </c>
      <c r="I26" s="3">
        <v>3.9</v>
      </c>
      <c r="J26" s="1">
        <v>0.1</v>
      </c>
      <c r="K26" s="1">
        <f t="shared" si="0"/>
        <v>0.1</v>
      </c>
      <c r="L26" s="1">
        <v>11.5</v>
      </c>
      <c r="M26" s="1">
        <v>0.06</v>
      </c>
      <c r="N26" s="1">
        <v>1.1399999999999999</v>
      </c>
      <c r="O26" s="1">
        <v>196.3</v>
      </c>
      <c r="P26" s="1">
        <v>0.124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5">
        <v>2.8424100000000001</v>
      </c>
      <c r="AC26" s="5">
        <f>AB26*2</f>
        <v>5.6848200000000002</v>
      </c>
      <c r="AD26" s="5"/>
      <c r="AE26" s="5"/>
      <c r="AF26" s="5">
        <v>0.14884</v>
      </c>
      <c r="AG26" s="5">
        <f>AF26*2</f>
        <v>0.29768</v>
      </c>
      <c r="AH26" s="5"/>
      <c r="AI26" s="5"/>
      <c r="AJ26" s="5"/>
      <c r="AL26" s="1">
        <f>AC26/10*1000</f>
        <v>568.48200000000008</v>
      </c>
    </row>
    <row r="27" spans="1:39" x14ac:dyDescent="0.35">
      <c r="A27" s="12" t="s">
        <v>12</v>
      </c>
      <c r="B27" s="11" t="s">
        <v>9</v>
      </c>
      <c r="C27" s="2">
        <v>44634</v>
      </c>
      <c r="D27" s="3">
        <v>8.41</v>
      </c>
      <c r="E27" s="4">
        <v>12</v>
      </c>
      <c r="F27" s="1">
        <v>-91</v>
      </c>
      <c r="G27" s="3">
        <v>10.72</v>
      </c>
      <c r="H27" s="1">
        <v>100.8</v>
      </c>
      <c r="I27" s="3">
        <v>3.88</v>
      </c>
      <c r="J27" s="1">
        <v>0.1</v>
      </c>
      <c r="K27" s="1">
        <f t="shared" si="0"/>
        <v>0.1</v>
      </c>
      <c r="L27" s="1">
        <v>11.5</v>
      </c>
      <c r="M27" s="1">
        <v>0.06</v>
      </c>
      <c r="N27" s="1">
        <v>1.1399999999999999</v>
      </c>
      <c r="O27" s="1">
        <v>196.3</v>
      </c>
      <c r="P27" s="1">
        <v>0.874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5">
        <v>2.7104599999999999</v>
      </c>
      <c r="AC27" s="5">
        <f t="shared" ref="AC27" si="4">AB27*2</f>
        <v>5.4209199999999997</v>
      </c>
      <c r="AD27" s="5"/>
      <c r="AE27" s="5"/>
      <c r="AF27" s="5">
        <v>0.12559000000000001</v>
      </c>
      <c r="AG27" s="5">
        <f t="shared" ref="AG27" si="5">AF27*2</f>
        <v>0.25118000000000001</v>
      </c>
      <c r="AH27" s="5"/>
      <c r="AI27" s="5"/>
      <c r="AJ27" s="5"/>
      <c r="AL27" s="1">
        <f>AC27/10*1000</f>
        <v>542.09199999999998</v>
      </c>
    </row>
    <row r="30" spans="1:39" x14ac:dyDescent="0.35">
      <c r="A30" s="12" t="s">
        <v>12</v>
      </c>
      <c r="B30" s="12" t="s">
        <v>66</v>
      </c>
      <c r="C30" s="2">
        <v>44638</v>
      </c>
      <c r="D30" s="3">
        <v>8.06</v>
      </c>
      <c r="E30" s="4">
        <v>12.6</v>
      </c>
      <c r="F30" s="1">
        <v>-72</v>
      </c>
      <c r="G30" s="3">
        <v>5.65</v>
      </c>
      <c r="H30" s="4">
        <v>53</v>
      </c>
      <c r="I30" s="3">
        <v>4.13</v>
      </c>
      <c r="J30" s="1">
        <v>1.53</v>
      </c>
      <c r="K30" s="1">
        <f t="shared" ref="K30:K46" si="6">ROUND(J30,2-(1+INT(LOG10(ABS(J30)))))</f>
        <v>1.5</v>
      </c>
      <c r="L30" s="1">
        <v>15.2</v>
      </c>
      <c r="M30" s="1">
        <v>0.67</v>
      </c>
      <c r="N30" s="1">
        <v>1.66</v>
      </c>
      <c r="O30" s="1">
        <v>218.3</v>
      </c>
      <c r="P30" s="1">
        <v>0.30499999999999999</v>
      </c>
      <c r="Q30" s="1"/>
      <c r="R30" s="1"/>
      <c r="S30" s="1" t="s">
        <v>11</v>
      </c>
      <c r="T30" s="1"/>
      <c r="U30" s="1" t="s">
        <v>11</v>
      </c>
      <c r="V30" s="1"/>
      <c r="W30" s="1" t="s">
        <v>11</v>
      </c>
      <c r="X30" s="1"/>
      <c r="Y30" s="1" t="s">
        <v>11</v>
      </c>
      <c r="Z30" s="1"/>
      <c r="AB30" s="5">
        <v>2.3025699999999998</v>
      </c>
      <c r="AC30" s="5">
        <f t="shared" ref="AC30:AC37" si="7">AB30*2</f>
        <v>4.6051399999999996</v>
      </c>
      <c r="AD30" s="5" t="s">
        <v>11</v>
      </c>
      <c r="AE30" s="5" t="s">
        <v>11</v>
      </c>
      <c r="AG30" s="5">
        <v>8.3989999999999995E-2</v>
      </c>
      <c r="AH30" s="5">
        <f t="shared" ref="AH30:AH37" si="8">AG30*2</f>
        <v>0.16797999999999999</v>
      </c>
      <c r="AI30" s="5" t="s">
        <v>11</v>
      </c>
      <c r="AJ30" s="5" t="s">
        <v>11</v>
      </c>
      <c r="AL30" s="20">
        <f>Konzentrate!AC30/10*1000</f>
        <v>460.51399999999995</v>
      </c>
      <c r="AM30" s="20">
        <f>(Konzentrate!AC30-Konzentrate!AH30)/10*1000</f>
        <v>443.71599999999995</v>
      </c>
    </row>
    <row r="31" spans="1:39" x14ac:dyDescent="0.35">
      <c r="A31" s="12" t="s">
        <v>12</v>
      </c>
      <c r="B31" s="12" t="s">
        <v>66</v>
      </c>
      <c r="C31" s="2">
        <v>44641</v>
      </c>
      <c r="D31" s="3">
        <v>8.1199999999999992</v>
      </c>
      <c r="E31" s="4">
        <v>10.5</v>
      </c>
      <c r="F31" s="1">
        <v>-75</v>
      </c>
      <c r="G31" s="3">
        <v>7.51</v>
      </c>
      <c r="H31" s="1">
        <v>67.2</v>
      </c>
      <c r="I31" s="3">
        <v>4.1500000000000004</v>
      </c>
      <c r="J31" s="1">
        <v>1.55</v>
      </c>
      <c r="K31" s="1">
        <f t="shared" si="6"/>
        <v>1.6</v>
      </c>
      <c r="L31" s="1">
        <v>14.8</v>
      </c>
      <c r="M31" s="1">
        <v>0.66</v>
      </c>
      <c r="N31" s="1">
        <v>1.76</v>
      </c>
      <c r="O31" s="1">
        <v>210.2</v>
      </c>
      <c r="P31" s="1">
        <v>0.44900000000000001</v>
      </c>
      <c r="Q31" s="1"/>
      <c r="R31" s="1"/>
      <c r="S31" s="1" t="s">
        <v>11</v>
      </c>
      <c r="T31" s="1"/>
      <c r="U31" s="1" t="s">
        <v>11</v>
      </c>
      <c r="V31" s="1"/>
      <c r="W31" s="1" t="s">
        <v>11</v>
      </c>
      <c r="X31" s="1"/>
      <c r="Y31" s="1" t="s">
        <v>11</v>
      </c>
      <c r="Z31" s="1"/>
      <c r="AB31" s="5">
        <v>2.2530700000000001</v>
      </c>
      <c r="AC31" s="5">
        <f t="shared" si="7"/>
        <v>4.5061400000000003</v>
      </c>
      <c r="AD31" s="5" t="s">
        <v>11</v>
      </c>
      <c r="AE31" s="5" t="s">
        <v>11</v>
      </c>
      <c r="AG31" s="5">
        <v>7.3230000000000003E-2</v>
      </c>
      <c r="AH31" s="5">
        <f t="shared" si="8"/>
        <v>0.14646000000000001</v>
      </c>
      <c r="AI31" s="5" t="s">
        <v>11</v>
      </c>
      <c r="AJ31" s="5" t="s">
        <v>11</v>
      </c>
      <c r="AL31" s="20">
        <f>Konzentrate!AC31/10*1000</f>
        <v>450.61400000000003</v>
      </c>
      <c r="AM31" s="20">
        <f>(Konzentrate!AC31-Konzentrate!AH31)/10*1000</f>
        <v>435.96800000000002</v>
      </c>
    </row>
    <row r="32" spans="1:39" x14ac:dyDescent="0.35">
      <c r="A32" s="12" t="s">
        <v>12</v>
      </c>
      <c r="B32" s="12" t="s">
        <v>66</v>
      </c>
      <c r="C32" s="2">
        <v>44645</v>
      </c>
      <c r="D32" s="3">
        <v>8.0299999999999994</v>
      </c>
      <c r="E32" s="4">
        <v>8.1999999999999993</v>
      </c>
      <c r="F32" s="1">
        <v>-70</v>
      </c>
      <c r="G32" s="3">
        <v>7.81</v>
      </c>
      <c r="H32" s="1">
        <v>67.400000000000006</v>
      </c>
      <c r="I32" s="3">
        <v>4.1399999999999997</v>
      </c>
      <c r="J32" s="1">
        <v>1.99</v>
      </c>
      <c r="K32" s="1">
        <f t="shared" si="6"/>
        <v>2</v>
      </c>
      <c r="L32" s="1">
        <v>15.2</v>
      </c>
      <c r="M32" s="1">
        <v>0.55000000000000004</v>
      </c>
      <c r="N32" s="1">
        <v>1.28</v>
      </c>
      <c r="O32" s="1">
        <v>204.4</v>
      </c>
      <c r="P32" s="1">
        <v>0.66800000000000004</v>
      </c>
      <c r="Q32" s="1"/>
      <c r="R32" s="1"/>
      <c r="S32" s="1" t="s">
        <v>11</v>
      </c>
      <c r="T32" s="1"/>
      <c r="U32" s="1" t="s">
        <v>11</v>
      </c>
      <c r="V32" s="1"/>
      <c r="W32" s="1" t="s">
        <v>11</v>
      </c>
      <c r="X32" s="1"/>
      <c r="Y32" s="1" t="s">
        <v>11</v>
      </c>
      <c r="Z32" s="1"/>
      <c r="AB32" s="5">
        <v>2.2498399999999998</v>
      </c>
      <c r="AC32" s="5">
        <f t="shared" si="7"/>
        <v>4.4996799999999997</v>
      </c>
      <c r="AD32" s="5" t="s">
        <v>11</v>
      </c>
      <c r="AE32" s="5" t="s">
        <v>11</v>
      </c>
      <c r="AG32" s="5">
        <v>7.1830000000000005E-2</v>
      </c>
      <c r="AH32" s="5">
        <f t="shared" si="8"/>
        <v>0.14366000000000001</v>
      </c>
      <c r="AI32" s="5" t="s">
        <v>11</v>
      </c>
      <c r="AJ32" s="5" t="s">
        <v>11</v>
      </c>
      <c r="AL32" s="20">
        <f>Konzentrate!AC32/10*1000</f>
        <v>449.96799999999996</v>
      </c>
      <c r="AM32" s="20">
        <f>(Konzentrate!AC32-Konzentrate!AH32)/10*1000</f>
        <v>435.60199999999998</v>
      </c>
    </row>
    <row r="33" spans="1:39" x14ac:dyDescent="0.35">
      <c r="A33" s="12" t="s">
        <v>12</v>
      </c>
      <c r="B33" s="12" t="s">
        <v>66</v>
      </c>
      <c r="C33" s="2">
        <v>44648</v>
      </c>
      <c r="D33" s="3">
        <v>8.14</v>
      </c>
      <c r="E33" s="4">
        <v>8.1999999999999993</v>
      </c>
      <c r="F33" s="1">
        <v>-76</v>
      </c>
      <c r="G33" s="3">
        <v>8.2100000000000009</v>
      </c>
      <c r="H33" s="1">
        <v>71.2</v>
      </c>
      <c r="I33" s="3">
        <v>4.1500000000000004</v>
      </c>
      <c r="J33" s="3">
        <v>2</v>
      </c>
      <c r="K33" s="1">
        <f t="shared" si="6"/>
        <v>2</v>
      </c>
      <c r="L33" s="1">
        <v>17.399999999999999</v>
      </c>
      <c r="M33" s="1">
        <v>0.59</v>
      </c>
      <c r="N33" s="1">
        <v>1.77</v>
      </c>
      <c r="O33" s="1">
        <v>210.1</v>
      </c>
      <c r="P33" s="1">
        <v>2.64</v>
      </c>
      <c r="Q33" s="1"/>
      <c r="R33" s="1"/>
      <c r="S33" s="1" t="s">
        <v>13</v>
      </c>
      <c r="T33" s="1"/>
      <c r="U33" s="1" t="s">
        <v>14</v>
      </c>
      <c r="V33" s="1"/>
      <c r="W33" s="1" t="s">
        <v>15</v>
      </c>
      <c r="X33" s="1"/>
      <c r="Y33" s="1" t="s">
        <v>16</v>
      </c>
      <c r="Z33" s="1"/>
      <c r="AB33" s="5">
        <v>2.2190300000000001</v>
      </c>
      <c r="AC33" s="5">
        <f t="shared" si="7"/>
        <v>4.4380600000000001</v>
      </c>
      <c r="AD33" s="5" t="s">
        <v>11</v>
      </c>
      <c r="AE33" s="5" t="s">
        <v>11</v>
      </c>
      <c r="AG33" s="5">
        <v>6.9580000000000003E-2</v>
      </c>
      <c r="AH33" s="5">
        <f t="shared" si="8"/>
        <v>0.13916000000000001</v>
      </c>
      <c r="AI33" s="5" t="s">
        <v>11</v>
      </c>
      <c r="AJ33" s="5" t="s">
        <v>11</v>
      </c>
      <c r="AL33" s="20">
        <f>Konzentrate!AC33/10*1000</f>
        <v>443.80600000000004</v>
      </c>
      <c r="AM33" s="20">
        <f>(Konzentrate!AC33-Konzentrate!AH33)/10*1000</f>
        <v>429.89</v>
      </c>
    </row>
    <row r="34" spans="1:39" x14ac:dyDescent="0.35">
      <c r="A34" s="12" t="s">
        <v>12</v>
      </c>
      <c r="B34" s="12" t="s">
        <v>66</v>
      </c>
      <c r="C34" s="2">
        <v>44652</v>
      </c>
      <c r="D34" s="3">
        <v>8.15</v>
      </c>
      <c r="E34" s="4">
        <v>8.5</v>
      </c>
      <c r="F34" s="1">
        <v>-76</v>
      </c>
      <c r="G34" s="3">
        <v>7.57</v>
      </c>
      <c r="H34" s="1">
        <v>70.8</v>
      </c>
      <c r="I34" s="3">
        <v>4.1399999999999997</v>
      </c>
      <c r="J34" s="1">
        <v>1.93</v>
      </c>
      <c r="K34" s="1">
        <f t="shared" si="6"/>
        <v>1.9</v>
      </c>
      <c r="L34" s="4">
        <v>16</v>
      </c>
      <c r="M34" s="1">
        <v>0.36</v>
      </c>
      <c r="N34" s="1">
        <v>1.8</v>
      </c>
      <c r="O34" s="1">
        <v>200.8</v>
      </c>
      <c r="P34" s="1">
        <v>5.12</v>
      </c>
      <c r="Q34" s="1"/>
      <c r="R34" s="1"/>
      <c r="S34" s="1" t="s">
        <v>11</v>
      </c>
      <c r="T34" s="1"/>
      <c r="U34" s="1" t="s">
        <v>11</v>
      </c>
      <c r="V34" s="1"/>
      <c r="W34" s="1" t="s">
        <v>11</v>
      </c>
      <c r="X34" s="1"/>
      <c r="Y34" s="1" t="s">
        <v>11</v>
      </c>
      <c r="Z34" s="1"/>
      <c r="AB34" s="5">
        <v>2.2721100000000001</v>
      </c>
      <c r="AC34" s="5">
        <f t="shared" si="7"/>
        <v>4.5442200000000001</v>
      </c>
      <c r="AD34" s="5" t="s">
        <v>11</v>
      </c>
      <c r="AE34" s="5" t="s">
        <v>11</v>
      </c>
      <c r="AG34" s="5">
        <v>7.3520000000000002E-2</v>
      </c>
      <c r="AH34" s="5">
        <f t="shared" si="8"/>
        <v>0.14704</v>
      </c>
      <c r="AI34" s="5" t="s">
        <v>11</v>
      </c>
      <c r="AJ34" s="5" t="s">
        <v>11</v>
      </c>
      <c r="AL34" s="20">
        <f>Konzentrate!AC34/10*1000</f>
        <v>454.42199999999997</v>
      </c>
      <c r="AM34" s="20">
        <f>(Konzentrate!AC34-Konzentrate!AH34)/10*1000</f>
        <v>439.71800000000007</v>
      </c>
    </row>
    <row r="35" spans="1:39" x14ac:dyDescent="0.35">
      <c r="A35" s="12" t="s">
        <v>12</v>
      </c>
      <c r="B35" s="12" t="s">
        <v>66</v>
      </c>
      <c r="C35" s="2">
        <v>44655</v>
      </c>
      <c r="D35" s="3">
        <v>7.97</v>
      </c>
      <c r="E35" s="4">
        <v>16.8</v>
      </c>
      <c r="F35" s="1">
        <v>-68</v>
      </c>
      <c r="G35" s="3">
        <v>5.66</v>
      </c>
      <c r="H35" s="1">
        <v>60.4</v>
      </c>
      <c r="I35" s="3">
        <v>4.0999999999999996</v>
      </c>
      <c r="J35" s="1">
        <v>2.0099999999999998</v>
      </c>
      <c r="K35" s="1">
        <f t="shared" si="6"/>
        <v>2</v>
      </c>
      <c r="L35" s="1">
        <v>16.100000000000001</v>
      </c>
      <c r="M35" s="1">
        <v>0.4</v>
      </c>
      <c r="N35" s="1">
        <v>1.67</v>
      </c>
      <c r="O35" s="1">
        <v>200.7</v>
      </c>
      <c r="P35" s="1">
        <v>2.77</v>
      </c>
      <c r="Q35" s="1"/>
      <c r="R35" s="1"/>
      <c r="S35" s="1" t="s">
        <v>11</v>
      </c>
      <c r="T35" s="1"/>
      <c r="U35" s="1" t="s">
        <v>11</v>
      </c>
      <c r="V35" s="1"/>
      <c r="W35" s="1" t="s">
        <v>11</v>
      </c>
      <c r="X35" s="1"/>
      <c r="Y35" s="1" t="s">
        <v>11</v>
      </c>
      <c r="Z35" s="1"/>
      <c r="AB35" s="5">
        <v>2.2547700000000002</v>
      </c>
      <c r="AC35" s="5">
        <f t="shared" si="7"/>
        <v>4.5095400000000003</v>
      </c>
      <c r="AD35" s="5" t="s">
        <v>11</v>
      </c>
      <c r="AE35" s="5" t="s">
        <v>11</v>
      </c>
      <c r="AG35" s="5">
        <v>7.2690000000000005E-2</v>
      </c>
      <c r="AH35" s="5">
        <f t="shared" si="8"/>
        <v>0.14538000000000001</v>
      </c>
      <c r="AI35" s="5" t="s">
        <v>11</v>
      </c>
      <c r="AJ35" s="5" t="s">
        <v>11</v>
      </c>
      <c r="AL35" s="20">
        <f>Konzentrate!AC35/10*1000</f>
        <v>450.95400000000001</v>
      </c>
      <c r="AM35" s="20">
        <f>(Konzentrate!AC35-Konzentrate!AH35)/10*1000</f>
        <v>436.41600000000005</v>
      </c>
    </row>
    <row r="36" spans="1:39" x14ac:dyDescent="0.35">
      <c r="A36" s="12" t="s">
        <v>12</v>
      </c>
      <c r="B36" s="12" t="s">
        <v>66</v>
      </c>
      <c r="C36" s="2">
        <v>44659</v>
      </c>
      <c r="D36" s="3">
        <v>8.08</v>
      </c>
      <c r="E36" s="4">
        <v>9.8000000000000007</v>
      </c>
      <c r="F36" s="1">
        <v>-72</v>
      </c>
      <c r="G36" s="3">
        <v>7.26</v>
      </c>
      <c r="H36" s="1">
        <v>67.400000000000006</v>
      </c>
      <c r="I36" s="3">
        <v>4.1500000000000004</v>
      </c>
      <c r="J36" s="1">
        <v>1.6</v>
      </c>
      <c r="K36" s="1">
        <f t="shared" si="6"/>
        <v>1.6</v>
      </c>
      <c r="L36" s="4">
        <v>19</v>
      </c>
      <c r="M36" s="1">
        <v>0.32</v>
      </c>
      <c r="N36" s="1">
        <v>1.63</v>
      </c>
      <c r="O36" s="1">
        <v>199.8</v>
      </c>
      <c r="P36" s="1">
        <v>2.17</v>
      </c>
      <c r="Q36" s="1"/>
      <c r="R36" s="1"/>
      <c r="S36" s="1" t="s">
        <v>11</v>
      </c>
      <c r="T36" s="1"/>
      <c r="U36" s="1" t="s">
        <v>11</v>
      </c>
      <c r="V36" s="1"/>
      <c r="W36" s="1" t="s">
        <v>11</v>
      </c>
      <c r="X36" s="1"/>
      <c r="Y36" s="1" t="s">
        <v>11</v>
      </c>
      <c r="Z36" s="1"/>
      <c r="AB36" s="5">
        <v>2.23</v>
      </c>
      <c r="AC36" s="5">
        <f t="shared" si="7"/>
        <v>4.46</v>
      </c>
      <c r="AD36" s="5">
        <v>1.4725299999999999</v>
      </c>
      <c r="AE36" s="5">
        <f t="shared" ref="AE36:AE46" si="9">AD36*3</f>
        <v>4.4175899999999997</v>
      </c>
      <c r="AG36" s="5">
        <v>7.5880000000000003E-2</v>
      </c>
      <c r="AH36" s="5">
        <f t="shared" si="8"/>
        <v>0.15176000000000001</v>
      </c>
      <c r="AI36" s="5">
        <v>4.9439999999999998E-2</v>
      </c>
      <c r="AJ36" s="5">
        <f t="shared" ref="AJ36:AJ46" si="10">AI36*3</f>
        <v>0.14832000000000001</v>
      </c>
      <c r="AL36" s="20">
        <f>(Konzentrate!AC36/10*1000+Konzentrate!AE36/10*1000)/2</f>
        <v>443.87950000000001</v>
      </c>
      <c r="AM36" s="20">
        <f>((Konzentrate!AC36-Konzentrate!AH36)/10*1000+(Konzentrate!AE36-Konzentrate!AJ36)/10*1000)/2</f>
        <v>428.87549999999999</v>
      </c>
    </row>
    <row r="37" spans="1:39" x14ac:dyDescent="0.35">
      <c r="A37" s="12" t="s">
        <v>12</v>
      </c>
      <c r="B37" s="12" t="s">
        <v>66</v>
      </c>
      <c r="C37" s="2">
        <v>44662</v>
      </c>
      <c r="D37" s="3">
        <v>8.14</v>
      </c>
      <c r="E37" s="4">
        <v>8.9</v>
      </c>
      <c r="F37" s="1">
        <v>-76</v>
      </c>
      <c r="G37" s="3">
        <v>8.18</v>
      </c>
      <c r="H37" s="1">
        <v>73.099999999999994</v>
      </c>
      <c r="I37" s="3">
        <v>4.1500000000000004</v>
      </c>
      <c r="J37" s="1">
        <v>1.92</v>
      </c>
      <c r="K37" s="1">
        <f t="shared" si="6"/>
        <v>1.9</v>
      </c>
      <c r="L37" s="1">
        <v>16.100000000000001</v>
      </c>
      <c r="M37" s="1">
        <v>0.27</v>
      </c>
      <c r="N37" s="1">
        <v>1.83</v>
      </c>
      <c r="O37" s="1">
        <v>199.2</v>
      </c>
      <c r="P37" s="1">
        <v>0.50600000000000001</v>
      </c>
      <c r="Q37" s="1"/>
      <c r="R37" s="1"/>
      <c r="S37" s="1" t="s">
        <v>11</v>
      </c>
      <c r="T37" s="1"/>
      <c r="U37" s="1" t="s">
        <v>11</v>
      </c>
      <c r="V37" s="1"/>
      <c r="W37" s="1" t="s">
        <v>11</v>
      </c>
      <c r="X37" s="1"/>
      <c r="Y37" s="1" t="s">
        <v>11</v>
      </c>
      <c r="Z37" s="1"/>
      <c r="AB37" s="5">
        <v>2.2581000000000002</v>
      </c>
      <c r="AC37" s="5">
        <f t="shared" si="7"/>
        <v>4.5162000000000004</v>
      </c>
      <c r="AD37" s="5">
        <v>1.47515</v>
      </c>
      <c r="AE37" s="5">
        <f t="shared" si="9"/>
        <v>4.4254499999999997</v>
      </c>
      <c r="AG37" s="5">
        <v>7.528E-2</v>
      </c>
      <c r="AH37" s="5">
        <f t="shared" si="8"/>
        <v>0.15056</v>
      </c>
      <c r="AI37" s="5">
        <v>4.9480000000000003E-2</v>
      </c>
      <c r="AJ37" s="5">
        <f t="shared" si="10"/>
        <v>0.14844000000000002</v>
      </c>
      <c r="AL37" s="20">
        <f>(Konzentrate!AC37/10*1000+Konzentrate!AE37/10*1000)/2</f>
        <v>447.08249999999998</v>
      </c>
      <c r="AM37" s="20">
        <f>((Konzentrate!AC37-Konzentrate!AH37)/10*1000+(Konzentrate!AE37-Konzentrate!AJ37)/10*1000)/2</f>
        <v>432.13250000000005</v>
      </c>
    </row>
    <row r="38" spans="1:39" x14ac:dyDescent="0.35">
      <c r="A38" s="12" t="s">
        <v>12</v>
      </c>
      <c r="B38" s="12" t="s">
        <v>66</v>
      </c>
      <c r="C38" s="2">
        <v>44666</v>
      </c>
      <c r="D38" s="3">
        <v>7.82</v>
      </c>
      <c r="E38" s="4">
        <v>10.9</v>
      </c>
      <c r="F38" s="1">
        <v>-59</v>
      </c>
      <c r="G38" s="3">
        <v>6.54</v>
      </c>
      <c r="H38" s="1">
        <v>59.8</v>
      </c>
      <c r="I38" s="3">
        <v>4.1500000000000004</v>
      </c>
      <c r="J38" s="1">
        <v>2.38</v>
      </c>
      <c r="K38" s="1">
        <f t="shared" si="6"/>
        <v>2.4</v>
      </c>
      <c r="L38" s="1">
        <v>14.9</v>
      </c>
      <c r="M38" s="1">
        <v>0.06</v>
      </c>
      <c r="N38" s="1">
        <v>1.68</v>
      </c>
      <c r="O38" s="1">
        <v>204.4</v>
      </c>
      <c r="P38" s="1">
        <v>1.82</v>
      </c>
      <c r="Q38" s="1"/>
      <c r="R38" s="1"/>
      <c r="S38" s="1" t="s">
        <v>11</v>
      </c>
      <c r="T38" s="1"/>
      <c r="U38" s="1" t="s">
        <v>11</v>
      </c>
      <c r="V38" s="1"/>
      <c r="W38" s="1" t="s">
        <v>11</v>
      </c>
      <c r="X38" s="1"/>
      <c r="Y38" s="1" t="s">
        <v>11</v>
      </c>
      <c r="Z38" s="1"/>
      <c r="AB38" s="5" t="s">
        <v>11</v>
      </c>
      <c r="AC38" s="5" t="s">
        <v>11</v>
      </c>
      <c r="AD38" s="5">
        <v>1.4827300000000001</v>
      </c>
      <c r="AE38" s="5">
        <f t="shared" si="9"/>
        <v>4.4481900000000003</v>
      </c>
      <c r="AG38" s="5" t="s">
        <v>11</v>
      </c>
      <c r="AH38" s="5" t="s">
        <v>11</v>
      </c>
      <c r="AI38" s="5">
        <v>4.9320000000000003E-2</v>
      </c>
      <c r="AJ38" s="5">
        <f t="shared" si="10"/>
        <v>0.14796000000000001</v>
      </c>
      <c r="AL38" s="20">
        <f>Konzentrate!AE38/10*1000</f>
        <v>444.81900000000002</v>
      </c>
      <c r="AM38" s="20">
        <f>(Konzentrate!AE38-Konzentrate!AJ38)/10*1000</f>
        <v>430.02299999999997</v>
      </c>
    </row>
    <row r="39" spans="1:39" x14ac:dyDescent="0.35">
      <c r="A39" s="12" t="s">
        <v>12</v>
      </c>
      <c r="B39" s="12" t="s">
        <v>66</v>
      </c>
      <c r="C39" s="2">
        <v>44670</v>
      </c>
      <c r="D39" s="3">
        <v>7.86</v>
      </c>
      <c r="E39" s="4">
        <v>8.5</v>
      </c>
      <c r="F39" s="1">
        <v>-60</v>
      </c>
      <c r="G39" s="3">
        <v>8.85</v>
      </c>
      <c r="H39" s="4">
        <v>77</v>
      </c>
      <c r="I39" s="3">
        <v>4.16</v>
      </c>
      <c r="J39" s="1">
        <v>2.23</v>
      </c>
      <c r="K39" s="1">
        <f t="shared" si="6"/>
        <v>2.2000000000000002</v>
      </c>
      <c r="L39" s="1">
        <v>15.4</v>
      </c>
      <c r="M39" s="1">
        <v>7.0000000000000007E-2</v>
      </c>
      <c r="N39" s="1">
        <v>1.71</v>
      </c>
      <c r="O39" s="1">
        <v>201.8</v>
      </c>
      <c r="P39" s="1">
        <v>1.63</v>
      </c>
      <c r="Q39" s="1"/>
      <c r="R39" s="1"/>
      <c r="S39" s="1" t="s">
        <v>11</v>
      </c>
      <c r="T39" s="1"/>
      <c r="U39" s="1" t="s">
        <v>11</v>
      </c>
      <c r="V39" s="1"/>
      <c r="W39" s="1" t="s">
        <v>11</v>
      </c>
      <c r="X39" s="1"/>
      <c r="Y39" s="1" t="s">
        <v>11</v>
      </c>
      <c r="Z39" s="1"/>
      <c r="AB39" s="5" t="s">
        <v>11</v>
      </c>
      <c r="AC39" s="5" t="s">
        <v>11</v>
      </c>
      <c r="AD39" s="5">
        <v>1.4916799999999999</v>
      </c>
      <c r="AE39" s="5">
        <f t="shared" si="9"/>
        <v>4.4750399999999999</v>
      </c>
      <c r="AG39" s="5" t="s">
        <v>11</v>
      </c>
      <c r="AH39" s="5" t="s">
        <v>11</v>
      </c>
      <c r="AI39" s="5">
        <v>4.9149999999999999E-2</v>
      </c>
      <c r="AJ39" s="5">
        <f t="shared" si="10"/>
        <v>0.14745</v>
      </c>
      <c r="AL39" s="20">
        <f>Konzentrate!AE39/10*1000</f>
        <v>447.50400000000002</v>
      </c>
      <c r="AM39" s="20">
        <f>(Konzentrate!AE39-Konzentrate!AJ39)/10*1000</f>
        <v>432.75900000000001</v>
      </c>
    </row>
    <row r="40" spans="1:39" x14ac:dyDescent="0.35">
      <c r="A40" s="12" t="s">
        <v>12</v>
      </c>
      <c r="B40" s="12" t="s">
        <v>66</v>
      </c>
      <c r="C40" s="2">
        <v>44673</v>
      </c>
      <c r="D40" s="3">
        <v>7.91</v>
      </c>
      <c r="E40" s="4">
        <v>9.6999999999999993</v>
      </c>
      <c r="F40" s="1">
        <v>-63</v>
      </c>
      <c r="G40" s="3">
        <v>8.32</v>
      </c>
      <c r="H40" s="1">
        <v>75.8</v>
      </c>
      <c r="I40" s="3">
        <v>4.16</v>
      </c>
      <c r="J40" s="1">
        <v>1.74</v>
      </c>
      <c r="K40" s="1">
        <f t="shared" si="6"/>
        <v>1.7</v>
      </c>
      <c r="L40" s="1">
        <v>16</v>
      </c>
      <c r="M40" s="1">
        <v>0.28000000000000003</v>
      </c>
      <c r="N40" s="1">
        <v>1.72</v>
      </c>
      <c r="O40" s="1">
        <v>195.3</v>
      </c>
      <c r="P40" s="1">
        <v>0.92200000000000004</v>
      </c>
      <c r="Q40" s="1"/>
      <c r="R40" s="1"/>
      <c r="S40" s="1" t="s">
        <v>11</v>
      </c>
      <c r="T40" s="1"/>
      <c r="U40" s="1" t="s">
        <v>11</v>
      </c>
      <c r="V40" s="1"/>
      <c r="W40" s="1" t="s">
        <v>11</v>
      </c>
      <c r="X40" s="1"/>
      <c r="Y40" s="1" t="s">
        <v>11</v>
      </c>
      <c r="Z40" s="1"/>
      <c r="AB40" s="5" t="s">
        <v>11</v>
      </c>
      <c r="AC40" s="5" t="s">
        <v>11</v>
      </c>
      <c r="AD40" s="5">
        <v>1.4546699999999999</v>
      </c>
      <c r="AE40" s="5">
        <f t="shared" si="9"/>
        <v>4.3640099999999995</v>
      </c>
      <c r="AG40" s="5" t="s">
        <v>11</v>
      </c>
      <c r="AH40" s="5" t="s">
        <v>11</v>
      </c>
      <c r="AI40" s="5">
        <v>4.5789999999999997E-2</v>
      </c>
      <c r="AJ40" s="5">
        <f t="shared" si="10"/>
        <v>0.13736999999999999</v>
      </c>
      <c r="AL40" s="20">
        <f>Konzentrate!AE40/10*1000</f>
        <v>436.40099999999995</v>
      </c>
      <c r="AM40" s="20">
        <f>(Konzentrate!AE40-Konzentrate!AJ40)/10*1000</f>
        <v>422.66399999999999</v>
      </c>
    </row>
    <row r="41" spans="1:39" x14ac:dyDescent="0.35">
      <c r="A41" s="12" t="s">
        <v>12</v>
      </c>
      <c r="B41" s="12" t="s">
        <v>66</v>
      </c>
      <c r="C41" s="2">
        <v>44676</v>
      </c>
      <c r="D41" s="3">
        <v>7.76</v>
      </c>
      <c r="E41" s="4">
        <v>9.6</v>
      </c>
      <c r="F41" s="1">
        <v>-61</v>
      </c>
      <c r="G41" s="3">
        <v>8.0500000000000007</v>
      </c>
      <c r="H41" s="1">
        <v>72.2</v>
      </c>
      <c r="I41" s="3">
        <v>4.1500000000000004</v>
      </c>
      <c r="J41" s="1">
        <v>2.16</v>
      </c>
      <c r="K41" s="1">
        <f t="shared" si="6"/>
        <v>2.2000000000000002</v>
      </c>
      <c r="L41" s="1">
        <v>16.2</v>
      </c>
      <c r="M41" s="1">
        <v>0.12</v>
      </c>
      <c r="N41" s="1">
        <v>1.96</v>
      </c>
      <c r="O41" s="1">
        <v>197.8</v>
      </c>
      <c r="P41" s="1">
        <v>1.36</v>
      </c>
      <c r="Q41" s="1"/>
      <c r="R41" s="1"/>
      <c r="S41" s="1" t="s">
        <v>11</v>
      </c>
      <c r="T41" s="1"/>
      <c r="U41" s="1" t="s">
        <v>11</v>
      </c>
      <c r="V41" s="1"/>
      <c r="W41" s="1" t="s">
        <v>11</v>
      </c>
      <c r="X41" s="1"/>
      <c r="Y41" s="1" t="s">
        <v>11</v>
      </c>
      <c r="Z41" s="1"/>
      <c r="AB41" s="5" t="s">
        <v>11</v>
      </c>
      <c r="AC41" s="5" t="s">
        <v>11</v>
      </c>
      <c r="AD41" s="5">
        <v>1.4817199999999999</v>
      </c>
      <c r="AE41" s="5">
        <f t="shared" si="9"/>
        <v>4.4451599999999996</v>
      </c>
      <c r="AG41" s="5" t="s">
        <v>11</v>
      </c>
      <c r="AH41" s="5" t="s">
        <v>11</v>
      </c>
      <c r="AI41" s="5">
        <v>5.0020000000000002E-2</v>
      </c>
      <c r="AJ41" s="5">
        <f t="shared" si="10"/>
        <v>0.15006</v>
      </c>
      <c r="AL41" s="20">
        <f>Konzentrate!AE41/10*1000</f>
        <v>444.51599999999996</v>
      </c>
      <c r="AM41" s="20">
        <f>(Konzentrate!AE41-Konzentrate!AJ41)/10*1000</f>
        <v>429.50999999999993</v>
      </c>
    </row>
    <row r="42" spans="1:39" x14ac:dyDescent="0.35">
      <c r="A42" s="12" t="s">
        <v>12</v>
      </c>
      <c r="B42" s="12" t="s">
        <v>66</v>
      </c>
      <c r="C42" s="2">
        <v>44680</v>
      </c>
      <c r="D42" s="3">
        <v>7.78</v>
      </c>
      <c r="E42" s="4">
        <v>9.6</v>
      </c>
      <c r="F42" s="1">
        <v>-62</v>
      </c>
      <c r="G42" s="3">
        <v>8.68</v>
      </c>
      <c r="H42" s="1">
        <v>76.3</v>
      </c>
      <c r="I42" s="3">
        <v>4.17</v>
      </c>
      <c r="J42" s="1">
        <v>2.04</v>
      </c>
      <c r="K42" s="1">
        <f t="shared" si="6"/>
        <v>2</v>
      </c>
      <c r="L42" s="1">
        <v>16.8</v>
      </c>
      <c r="M42" s="1">
        <v>0.11</v>
      </c>
      <c r="N42" s="1">
        <v>1.82</v>
      </c>
      <c r="O42" s="1">
        <v>190.8</v>
      </c>
      <c r="P42" s="1">
        <v>0.44500000000000001</v>
      </c>
      <c r="Q42" s="1"/>
      <c r="R42" s="1"/>
      <c r="S42" s="1" t="s">
        <v>11</v>
      </c>
      <c r="T42" s="1"/>
      <c r="U42" s="1" t="s">
        <v>11</v>
      </c>
      <c r="V42" s="1"/>
      <c r="W42" s="1" t="s">
        <v>11</v>
      </c>
      <c r="X42" s="1"/>
      <c r="Y42" s="1" t="s">
        <v>11</v>
      </c>
      <c r="Z42" s="1"/>
      <c r="AB42" s="5" t="s">
        <v>11</v>
      </c>
      <c r="AC42" s="5" t="s">
        <v>11</v>
      </c>
      <c r="AD42" s="5">
        <v>1.4814099999999999</v>
      </c>
      <c r="AE42" s="5">
        <f t="shared" si="9"/>
        <v>4.4442299999999992</v>
      </c>
      <c r="AG42" s="5" t="s">
        <v>11</v>
      </c>
      <c r="AH42" s="5" t="s">
        <v>11</v>
      </c>
      <c r="AI42" s="5">
        <v>5.0930000000000003E-2</v>
      </c>
      <c r="AJ42" s="5">
        <f t="shared" si="10"/>
        <v>0.15279000000000001</v>
      </c>
      <c r="AL42" s="20">
        <f>Konzentrate!AE42/10*1000</f>
        <v>444.42299999999989</v>
      </c>
      <c r="AM42" s="20">
        <f>(Konzentrate!AE42-Konzentrate!AJ42)/10*1000</f>
        <v>429.14399999999983</v>
      </c>
    </row>
    <row r="43" spans="1:39" x14ac:dyDescent="0.35">
      <c r="A43" s="12" t="s">
        <v>12</v>
      </c>
      <c r="B43" s="12" t="s">
        <v>66</v>
      </c>
      <c r="C43" s="2">
        <v>44683</v>
      </c>
      <c r="D43" s="3">
        <v>7.79</v>
      </c>
      <c r="E43" s="4">
        <v>9.3000000000000007</v>
      </c>
      <c r="F43" s="1">
        <v>-63</v>
      </c>
      <c r="G43" s="3">
        <v>9.4499999999999993</v>
      </c>
      <c r="H43" s="1">
        <v>87.7</v>
      </c>
      <c r="I43" s="3">
        <v>4.17</v>
      </c>
      <c r="J43" s="1">
        <v>1.95</v>
      </c>
      <c r="K43" s="1">
        <f t="shared" si="6"/>
        <v>2</v>
      </c>
      <c r="L43" s="1">
        <v>17.2</v>
      </c>
      <c r="M43" s="1">
        <v>0.12</v>
      </c>
      <c r="N43" s="1">
        <v>1.75</v>
      </c>
      <c r="O43" s="1">
        <v>189.6</v>
      </c>
      <c r="P43" s="1">
        <v>2.06</v>
      </c>
      <c r="Q43" s="1"/>
      <c r="R43" s="1"/>
      <c r="S43" s="1" t="s">
        <v>11</v>
      </c>
      <c r="T43" s="1"/>
      <c r="U43" s="1" t="s">
        <v>11</v>
      </c>
      <c r="V43" s="1"/>
      <c r="W43" s="1" t="s">
        <v>11</v>
      </c>
      <c r="X43" s="1"/>
      <c r="Y43" s="1" t="s">
        <v>11</v>
      </c>
      <c r="Z43" s="1"/>
      <c r="AB43" s="5" t="s">
        <v>11</v>
      </c>
      <c r="AC43" s="5" t="s">
        <v>11</v>
      </c>
      <c r="AD43" s="5">
        <v>1.46401</v>
      </c>
      <c r="AE43" s="5">
        <f t="shared" si="9"/>
        <v>4.3920300000000001</v>
      </c>
      <c r="AG43" s="5" t="s">
        <v>11</v>
      </c>
      <c r="AH43" s="5" t="s">
        <v>11</v>
      </c>
      <c r="AI43" s="5">
        <v>4.7260000000000003E-2</v>
      </c>
      <c r="AJ43" s="5">
        <f t="shared" si="10"/>
        <v>0.14178000000000002</v>
      </c>
      <c r="AL43" s="20">
        <f>Konzentrate!AE43/10*1000</f>
        <v>439.20300000000003</v>
      </c>
      <c r="AM43" s="20">
        <f>(Konzentrate!AE43-Konzentrate!AJ43)/10*1000</f>
        <v>425.02500000000003</v>
      </c>
    </row>
    <row r="44" spans="1:39" x14ac:dyDescent="0.35">
      <c r="A44" s="12" t="s">
        <v>12</v>
      </c>
      <c r="B44" s="12" t="s">
        <v>66</v>
      </c>
      <c r="C44" s="2">
        <v>44680</v>
      </c>
      <c r="D44" s="3">
        <v>7.78</v>
      </c>
      <c r="E44" s="4">
        <v>9.6</v>
      </c>
      <c r="F44" s="1">
        <v>-62</v>
      </c>
      <c r="G44" s="3">
        <v>8.68</v>
      </c>
      <c r="H44" s="1">
        <v>76.3</v>
      </c>
      <c r="I44" s="3">
        <v>4.17</v>
      </c>
      <c r="J44" s="1">
        <v>2.04</v>
      </c>
      <c r="K44" s="1">
        <f t="shared" si="6"/>
        <v>2</v>
      </c>
      <c r="L44" s="1">
        <v>16.8</v>
      </c>
      <c r="M44" s="1">
        <v>0.11</v>
      </c>
      <c r="N44" s="1">
        <v>1.82</v>
      </c>
      <c r="O44" s="1">
        <v>190.8</v>
      </c>
      <c r="P44" s="1">
        <v>0.44500000000000001</v>
      </c>
      <c r="Q44" s="1"/>
      <c r="R44" s="1"/>
      <c r="S44" s="1" t="s">
        <v>11</v>
      </c>
      <c r="T44" s="1"/>
      <c r="U44" s="1" t="s">
        <v>11</v>
      </c>
      <c r="V44" s="1"/>
      <c r="W44" s="1" t="s">
        <v>11</v>
      </c>
      <c r="X44" s="1"/>
      <c r="Y44" s="1" t="s">
        <v>11</v>
      </c>
      <c r="Z44" s="1"/>
      <c r="AB44" s="5" t="s">
        <v>11</v>
      </c>
      <c r="AC44" s="5" t="s">
        <v>11</v>
      </c>
      <c r="AD44" s="5">
        <v>1.4814099999999999</v>
      </c>
      <c r="AE44" s="5">
        <f t="shared" si="9"/>
        <v>4.4442299999999992</v>
      </c>
      <c r="AG44" s="5"/>
      <c r="AH44" s="5"/>
      <c r="AI44" s="5">
        <v>5.0930000000000003E-2</v>
      </c>
      <c r="AJ44" s="5">
        <f t="shared" si="10"/>
        <v>0.15279000000000001</v>
      </c>
      <c r="AL44" s="20">
        <f>Konzentrate!AE44/10*1000</f>
        <v>444.42299999999989</v>
      </c>
      <c r="AM44" s="20">
        <f>(Konzentrate!AE44-Konzentrate!AJ44)/10*1000</f>
        <v>429.14399999999983</v>
      </c>
    </row>
    <row r="45" spans="1:39" x14ac:dyDescent="0.35">
      <c r="A45" s="12" t="s">
        <v>12</v>
      </c>
      <c r="B45" s="12" t="s">
        <v>66</v>
      </c>
      <c r="C45" s="2">
        <f>C44+3</f>
        <v>44683</v>
      </c>
      <c r="D45" s="3">
        <v>7.79</v>
      </c>
      <c r="E45" s="4">
        <v>9.3000000000000007</v>
      </c>
      <c r="F45" s="1">
        <v>-63</v>
      </c>
      <c r="G45" s="3">
        <v>9.4499999999999993</v>
      </c>
      <c r="H45" s="1">
        <v>87.7</v>
      </c>
      <c r="I45" s="3">
        <v>4.17</v>
      </c>
      <c r="J45" s="1">
        <v>1.95</v>
      </c>
      <c r="K45" s="1">
        <f t="shared" si="6"/>
        <v>2</v>
      </c>
      <c r="L45" s="1">
        <v>17.2</v>
      </c>
      <c r="M45" s="1">
        <v>0.12</v>
      </c>
      <c r="N45" s="1">
        <v>1.75</v>
      </c>
      <c r="O45" s="1">
        <v>189.6</v>
      </c>
      <c r="P45" s="1">
        <v>2.06</v>
      </c>
      <c r="Q45" s="1"/>
      <c r="R45" s="1"/>
      <c r="S45" s="1" t="s">
        <v>11</v>
      </c>
      <c r="T45" s="1"/>
      <c r="U45" s="1" t="s">
        <v>11</v>
      </c>
      <c r="V45" s="1"/>
      <c r="W45" s="1" t="s">
        <v>11</v>
      </c>
      <c r="X45" s="1"/>
      <c r="Y45" s="1" t="s">
        <v>11</v>
      </c>
      <c r="Z45" s="1"/>
      <c r="AB45" s="5" t="s">
        <v>11</v>
      </c>
      <c r="AC45" s="5" t="s">
        <v>11</v>
      </c>
      <c r="AD45" s="5">
        <v>1.46401</v>
      </c>
      <c r="AE45" s="5">
        <f t="shared" si="9"/>
        <v>4.3920300000000001</v>
      </c>
      <c r="AG45" s="5" t="s">
        <v>11</v>
      </c>
      <c r="AH45" s="5" t="s">
        <v>11</v>
      </c>
      <c r="AI45" s="5">
        <v>4.7260000000000003E-2</v>
      </c>
      <c r="AJ45" s="5">
        <f t="shared" si="10"/>
        <v>0.14178000000000002</v>
      </c>
      <c r="AL45" s="20">
        <f>Konzentrate!AE45/10*1000</f>
        <v>439.20300000000003</v>
      </c>
      <c r="AM45" s="20">
        <f>(Konzentrate!AE45-Konzentrate!AJ45)/10*1000</f>
        <v>425.02500000000003</v>
      </c>
    </row>
    <row r="46" spans="1:39" x14ac:dyDescent="0.35">
      <c r="A46" s="12" t="s">
        <v>12</v>
      </c>
      <c r="B46" s="12" t="s">
        <v>66</v>
      </c>
      <c r="C46" s="2">
        <f>C45+4</f>
        <v>44687</v>
      </c>
      <c r="D46" s="3">
        <v>7.81</v>
      </c>
      <c r="E46" s="4">
        <v>9.6</v>
      </c>
      <c r="F46" s="1">
        <v>-64</v>
      </c>
      <c r="G46" s="3">
        <v>9.81</v>
      </c>
      <c r="H46" s="1">
        <v>87.9</v>
      </c>
      <c r="I46" s="3">
        <v>4.1399999999999997</v>
      </c>
      <c r="J46" s="1">
        <v>1.85</v>
      </c>
      <c r="K46" s="1">
        <f t="shared" si="6"/>
        <v>1.9</v>
      </c>
      <c r="L46" s="1">
        <v>17.100000000000001</v>
      </c>
      <c r="M46" s="1">
        <v>0.12</v>
      </c>
      <c r="N46" s="1">
        <v>1.95</v>
      </c>
      <c r="O46" s="1">
        <v>191.2</v>
      </c>
      <c r="P46" s="1">
        <v>0.48199999999999998</v>
      </c>
      <c r="Q46" s="1"/>
      <c r="R46" s="1"/>
      <c r="S46" s="1" t="s">
        <v>17</v>
      </c>
      <c r="T46" s="1"/>
      <c r="U46" s="1" t="s">
        <v>18</v>
      </c>
      <c r="V46" s="1"/>
      <c r="W46" s="1" t="s">
        <v>19</v>
      </c>
      <c r="X46" s="1"/>
      <c r="Y46" s="1" t="s">
        <v>20</v>
      </c>
      <c r="Z46" s="1"/>
      <c r="AB46" s="5" t="s">
        <v>11</v>
      </c>
      <c r="AC46" s="5" t="s">
        <v>11</v>
      </c>
      <c r="AD46" s="5">
        <v>1.5043</v>
      </c>
      <c r="AE46" s="5">
        <f t="shared" si="9"/>
        <v>4.5129000000000001</v>
      </c>
      <c r="AG46" s="5" t="s">
        <v>11</v>
      </c>
      <c r="AH46" s="5" t="s">
        <v>11</v>
      </c>
      <c r="AI46" s="5">
        <v>4.9849999999999998E-2</v>
      </c>
      <c r="AJ46" s="5">
        <f t="shared" si="10"/>
        <v>0.14954999999999999</v>
      </c>
      <c r="AL46" s="20">
        <f>Konzentrate!AE46/10*1000</f>
        <v>451.29</v>
      </c>
      <c r="AM46" s="20">
        <f>(Konzentrate!AE46-Konzentrate!AJ46)/10*1000</f>
        <v>436.33500000000004</v>
      </c>
    </row>
    <row r="47" spans="1:39" x14ac:dyDescent="0.35">
      <c r="A47" s="12" t="s">
        <v>12</v>
      </c>
      <c r="B47" s="12" t="s">
        <v>66</v>
      </c>
      <c r="C47" s="2">
        <f>C46+3</f>
        <v>44690</v>
      </c>
      <c r="D47" s="3">
        <v>7.91</v>
      </c>
      <c r="E47" s="4">
        <v>9.1999999999999993</v>
      </c>
      <c r="F47" s="1">
        <v>-69</v>
      </c>
      <c r="G47" s="3">
        <v>9.56</v>
      </c>
      <c r="H47" s="1">
        <v>88.4</v>
      </c>
      <c r="I47" s="3">
        <v>4.16</v>
      </c>
      <c r="J47" s="1" t="s">
        <v>11</v>
      </c>
      <c r="K47" s="1" t="s">
        <v>11</v>
      </c>
      <c r="L47" s="1" t="s">
        <v>11</v>
      </c>
      <c r="M47" s="1" t="s">
        <v>11</v>
      </c>
      <c r="N47" s="1" t="s">
        <v>11</v>
      </c>
      <c r="O47" s="1" t="s">
        <v>11</v>
      </c>
      <c r="P47" s="1" t="s">
        <v>11</v>
      </c>
      <c r="Q47" s="1"/>
      <c r="R47" s="1"/>
      <c r="S47" s="1" t="s">
        <v>11</v>
      </c>
      <c r="T47" s="1"/>
      <c r="U47" s="1" t="s">
        <v>11</v>
      </c>
      <c r="V47" s="1"/>
      <c r="W47" s="1" t="s">
        <v>11</v>
      </c>
      <c r="X47" s="1"/>
      <c r="Y47" s="1" t="s">
        <v>11</v>
      </c>
      <c r="Z47" s="1"/>
      <c r="AB47" s="5" t="s">
        <v>11</v>
      </c>
      <c r="AC47" s="5" t="s">
        <v>11</v>
      </c>
      <c r="AD47" s="5" t="s">
        <v>11</v>
      </c>
      <c r="AE47" s="5" t="s">
        <v>11</v>
      </c>
      <c r="AG47" s="5" t="s">
        <v>11</v>
      </c>
      <c r="AH47" s="5" t="s">
        <v>11</v>
      </c>
      <c r="AI47" s="5" t="s">
        <v>11</v>
      </c>
      <c r="AJ47" s="5" t="s">
        <v>11</v>
      </c>
      <c r="AL47" s="20"/>
      <c r="AM47" s="20"/>
    </row>
    <row r="48" spans="1:39" x14ac:dyDescent="0.35">
      <c r="A48" s="12" t="s">
        <v>12</v>
      </c>
      <c r="B48" s="12" t="s">
        <v>66</v>
      </c>
      <c r="C48" s="2">
        <f>C47+4</f>
        <v>44694</v>
      </c>
      <c r="D48" s="3">
        <v>7.96</v>
      </c>
      <c r="E48" s="4">
        <v>9.8000000000000007</v>
      </c>
      <c r="F48" s="1">
        <v>-72</v>
      </c>
      <c r="G48" s="3">
        <v>9.5500000000000007</v>
      </c>
      <c r="H48" s="1">
        <v>86.1</v>
      </c>
      <c r="I48" s="3">
        <v>4.1399999999999997</v>
      </c>
      <c r="J48" s="1">
        <v>0.66</v>
      </c>
      <c r="K48" s="1">
        <f>ROUND(J48,2-(1+INT(LOG10(ABS(J48)))))</f>
        <v>0.66</v>
      </c>
      <c r="L48" s="1">
        <v>18.899999999999999</v>
      </c>
      <c r="M48" s="1">
        <v>0.17</v>
      </c>
      <c r="N48" s="1">
        <v>2.1800000000000002</v>
      </c>
      <c r="O48" s="1">
        <v>195.5</v>
      </c>
      <c r="P48" s="1">
        <v>2.2200000000000002</v>
      </c>
      <c r="Q48" s="1"/>
      <c r="R48" s="1"/>
      <c r="S48" s="1" t="s">
        <v>11</v>
      </c>
      <c r="T48" s="1"/>
      <c r="U48" s="1" t="s">
        <v>11</v>
      </c>
      <c r="V48" s="1"/>
      <c r="W48" s="1" t="s">
        <v>11</v>
      </c>
      <c r="X48" s="1"/>
      <c r="Y48" s="1" t="s">
        <v>11</v>
      </c>
      <c r="Z48" s="1"/>
      <c r="AB48" s="5" t="s">
        <v>11</v>
      </c>
      <c r="AC48" s="5" t="s">
        <v>11</v>
      </c>
      <c r="AD48" s="5">
        <v>1.5058100000000001</v>
      </c>
      <c r="AE48" s="5">
        <f>AD48*3</f>
        <v>4.5174300000000001</v>
      </c>
      <c r="AG48" s="5" t="s">
        <v>11</v>
      </c>
      <c r="AH48" s="5" t="s">
        <v>11</v>
      </c>
      <c r="AI48" s="5">
        <v>6.1920000000000003E-2</v>
      </c>
      <c r="AJ48" s="5">
        <f>AI48*3</f>
        <v>0.18576000000000001</v>
      </c>
      <c r="AL48" s="20">
        <f>Konzentrate!AE48/10*1000</f>
        <v>451.74299999999999</v>
      </c>
      <c r="AM48" s="20">
        <f>(Konzentrate!AE48-Konzentrate!AJ48)/10*1000</f>
        <v>433.16699999999997</v>
      </c>
    </row>
    <row r="49" spans="1:39" x14ac:dyDescent="0.35">
      <c r="A49" s="12" t="s">
        <v>12</v>
      </c>
      <c r="B49" s="12" t="s">
        <v>66</v>
      </c>
      <c r="C49" s="2">
        <f>C48+3</f>
        <v>44697</v>
      </c>
      <c r="D49" s="3">
        <v>7.99</v>
      </c>
      <c r="E49" s="4">
        <v>10.4</v>
      </c>
      <c r="F49" s="1">
        <v>-73</v>
      </c>
      <c r="G49" s="3">
        <v>10.130000000000001</v>
      </c>
      <c r="H49" s="1">
        <v>92.9</v>
      </c>
      <c r="I49" s="3">
        <v>4.1500000000000004</v>
      </c>
      <c r="J49" s="1" t="s">
        <v>11</v>
      </c>
      <c r="K49" s="1" t="s">
        <v>11</v>
      </c>
      <c r="L49" s="1" t="s">
        <v>11</v>
      </c>
      <c r="M49" s="1" t="s">
        <v>11</v>
      </c>
      <c r="N49" s="1" t="s">
        <v>11</v>
      </c>
      <c r="O49" s="1" t="s">
        <v>11</v>
      </c>
      <c r="P49" s="1" t="s">
        <v>11</v>
      </c>
      <c r="Q49" s="1"/>
      <c r="R49" s="1"/>
      <c r="S49" s="1" t="s">
        <v>11</v>
      </c>
      <c r="T49" s="1"/>
      <c r="U49" s="1" t="s">
        <v>11</v>
      </c>
      <c r="V49" s="1"/>
      <c r="W49" s="1" t="s">
        <v>11</v>
      </c>
      <c r="X49" s="1"/>
      <c r="Y49" s="1" t="s">
        <v>11</v>
      </c>
      <c r="Z49" s="1"/>
      <c r="AB49" s="5" t="s">
        <v>11</v>
      </c>
      <c r="AC49" s="5" t="s">
        <v>11</v>
      </c>
      <c r="AD49" s="5" t="s">
        <v>11</v>
      </c>
      <c r="AE49" s="5" t="s">
        <v>11</v>
      </c>
      <c r="AG49" s="5" t="s">
        <v>11</v>
      </c>
      <c r="AH49" s="5" t="s">
        <v>11</v>
      </c>
      <c r="AI49" s="5" t="s">
        <v>11</v>
      </c>
      <c r="AJ49" s="5" t="s">
        <v>11</v>
      </c>
      <c r="AL49" s="20"/>
      <c r="AM49" s="20"/>
    </row>
    <row r="50" spans="1:39" x14ac:dyDescent="0.35">
      <c r="A50" s="12" t="s">
        <v>12</v>
      </c>
      <c r="B50" s="12" t="s">
        <v>66</v>
      </c>
      <c r="C50" s="2">
        <f>C49+4</f>
        <v>44701</v>
      </c>
      <c r="D50" s="3">
        <v>8.0399999999999991</v>
      </c>
      <c r="E50" s="4">
        <v>10.3</v>
      </c>
      <c r="F50" s="1">
        <v>-76</v>
      </c>
      <c r="G50" s="3">
        <v>10.67</v>
      </c>
      <c r="H50" s="1">
        <v>96.9</v>
      </c>
      <c r="I50" s="3">
        <v>4.1399999999999997</v>
      </c>
      <c r="J50" s="1">
        <v>0.26</v>
      </c>
      <c r="K50" s="1">
        <f>ROUND(J50,2-(1+INT(LOG10(ABS(J50)))))</f>
        <v>0.26</v>
      </c>
      <c r="L50" s="1">
        <v>19.3</v>
      </c>
      <c r="M50" s="1">
        <v>0.09</v>
      </c>
      <c r="N50" s="1">
        <v>1.82</v>
      </c>
      <c r="O50" s="1">
        <v>199.3</v>
      </c>
      <c r="P50" s="1">
        <v>0.52800000000000002</v>
      </c>
      <c r="Q50" s="1"/>
      <c r="R50" s="1"/>
      <c r="S50" s="1" t="s">
        <v>21</v>
      </c>
      <c r="T50" s="1"/>
      <c r="U50" s="1" t="s">
        <v>22</v>
      </c>
      <c r="V50" s="1"/>
      <c r="W50" s="1" t="s">
        <v>23</v>
      </c>
      <c r="X50" s="1"/>
      <c r="Y50" s="1" t="s">
        <v>24</v>
      </c>
      <c r="Z50" s="1"/>
      <c r="AB50" s="5" t="s">
        <v>11</v>
      </c>
      <c r="AC50" s="5" t="s">
        <v>11</v>
      </c>
      <c r="AD50" s="5">
        <v>1.4751300000000001</v>
      </c>
      <c r="AE50" s="5">
        <f>AD50*3</f>
        <v>4.4253900000000002</v>
      </c>
      <c r="AG50" s="5" t="s">
        <v>11</v>
      </c>
      <c r="AH50" s="5" t="s">
        <v>11</v>
      </c>
      <c r="AI50" s="5">
        <v>5.0799999999999998E-2</v>
      </c>
      <c r="AJ50" s="5">
        <f>AI50*3</f>
        <v>0.15239999999999998</v>
      </c>
      <c r="AL50" s="20">
        <f>Konzentrate!AE50/10*1000</f>
        <v>442.53899999999999</v>
      </c>
      <c r="AM50" s="20">
        <f>(Konzentrate!AE50-Konzentrate!AJ50)/10*1000</f>
        <v>427.29899999999998</v>
      </c>
    </row>
    <row r="51" spans="1:39" x14ac:dyDescent="0.35">
      <c r="A51" s="12" t="s">
        <v>12</v>
      </c>
      <c r="B51" s="12" t="s">
        <v>66</v>
      </c>
      <c r="C51" s="2">
        <f>C50+3</f>
        <v>44704</v>
      </c>
      <c r="D51" s="3">
        <v>7.9</v>
      </c>
      <c r="E51" s="4">
        <v>10.1</v>
      </c>
      <c r="F51" s="1">
        <v>-73</v>
      </c>
      <c r="G51" s="3">
        <v>11.04</v>
      </c>
      <c r="H51" s="1">
        <v>100.1</v>
      </c>
      <c r="I51" s="3">
        <v>4.1500000000000004</v>
      </c>
      <c r="J51" s="1" t="s">
        <v>11</v>
      </c>
      <c r="K51" s="1" t="s">
        <v>11</v>
      </c>
      <c r="L51" s="1" t="s">
        <v>11</v>
      </c>
      <c r="M51" s="1" t="s">
        <v>11</v>
      </c>
      <c r="N51" s="1" t="s">
        <v>11</v>
      </c>
      <c r="O51" s="1" t="s">
        <v>11</v>
      </c>
      <c r="P51" s="1" t="s">
        <v>11</v>
      </c>
      <c r="Q51" s="1"/>
      <c r="R51" s="1"/>
      <c r="S51" s="1" t="s">
        <v>11</v>
      </c>
      <c r="T51" s="1"/>
      <c r="U51" s="1" t="s">
        <v>11</v>
      </c>
      <c r="V51" s="1"/>
      <c r="W51" s="1" t="s">
        <v>11</v>
      </c>
      <c r="X51" s="1"/>
      <c r="Y51" s="1" t="s">
        <v>11</v>
      </c>
      <c r="Z51" s="1"/>
      <c r="AB51" s="5" t="s">
        <v>11</v>
      </c>
      <c r="AC51" s="5" t="s">
        <v>11</v>
      </c>
      <c r="AD51" s="5" t="s">
        <v>11</v>
      </c>
      <c r="AE51" s="5" t="s">
        <v>11</v>
      </c>
      <c r="AG51" s="5" t="s">
        <v>11</v>
      </c>
      <c r="AH51" s="5" t="s">
        <v>11</v>
      </c>
      <c r="AI51" s="5" t="s">
        <v>11</v>
      </c>
      <c r="AJ51" s="5" t="s">
        <v>11</v>
      </c>
      <c r="AL51" s="20"/>
      <c r="AM51" s="20"/>
    </row>
    <row r="52" spans="1:39" x14ac:dyDescent="0.35">
      <c r="A52" s="12" t="s">
        <v>12</v>
      </c>
      <c r="B52" s="12" t="s">
        <v>66</v>
      </c>
      <c r="C52" s="2">
        <f>C51+4</f>
        <v>44708</v>
      </c>
      <c r="D52" s="3">
        <v>8.1199999999999992</v>
      </c>
      <c r="E52" s="4">
        <v>9.8000000000000007</v>
      </c>
      <c r="F52" s="1">
        <v>-76</v>
      </c>
      <c r="G52" s="3">
        <v>10.81</v>
      </c>
      <c r="H52" s="1">
        <v>98.4</v>
      </c>
      <c r="I52" s="3">
        <v>4.16</v>
      </c>
      <c r="J52" s="1">
        <v>0.1</v>
      </c>
      <c r="K52" s="1">
        <f>ROUND(J52,2-(1+INT(LOG10(ABS(J52)))))</f>
        <v>0.1</v>
      </c>
      <c r="L52" s="1">
        <v>18.3</v>
      </c>
      <c r="M52" s="1">
        <v>0.06</v>
      </c>
      <c r="N52" s="1">
        <v>1.76</v>
      </c>
      <c r="O52" s="1">
        <v>196</v>
      </c>
      <c r="P52" s="1" t="s">
        <v>25</v>
      </c>
      <c r="Q52" s="1"/>
      <c r="R52" s="1"/>
      <c r="S52" s="1" t="s">
        <v>11</v>
      </c>
      <c r="T52" s="1"/>
      <c r="U52" s="1" t="s">
        <v>11</v>
      </c>
      <c r="V52" s="1"/>
      <c r="W52" s="1" t="s">
        <v>11</v>
      </c>
      <c r="X52" s="1"/>
      <c r="Y52" s="1" t="s">
        <v>11</v>
      </c>
      <c r="Z52" s="1"/>
      <c r="AB52" s="5" t="s">
        <v>11</v>
      </c>
      <c r="AC52" s="5" t="s">
        <v>11</v>
      </c>
      <c r="AD52" s="5">
        <v>1.4951399999999999</v>
      </c>
      <c r="AE52" s="5">
        <f>AD52*3</f>
        <v>4.4854199999999995</v>
      </c>
      <c r="AG52" s="5" t="s">
        <v>11</v>
      </c>
      <c r="AH52" s="5" t="s">
        <v>11</v>
      </c>
      <c r="AI52" s="5">
        <v>5.4100000000000002E-2</v>
      </c>
      <c r="AJ52" s="5">
        <f>AI52*3</f>
        <v>0.1623</v>
      </c>
      <c r="AL52" s="20">
        <f>Konzentrate!AE52/10*1000</f>
        <v>448.54199999999992</v>
      </c>
      <c r="AM52" s="20">
        <f>(Konzentrate!AE52-Konzentrate!AJ52)/10*1000</f>
        <v>432.3119999999999</v>
      </c>
    </row>
    <row r="53" spans="1:39" x14ac:dyDescent="0.35">
      <c r="A53" s="12" t="s">
        <v>12</v>
      </c>
      <c r="B53" s="12" t="s">
        <v>66</v>
      </c>
      <c r="C53" s="2">
        <f>C52+3</f>
        <v>44711</v>
      </c>
      <c r="D53" s="3">
        <v>8.15</v>
      </c>
      <c r="E53" s="4">
        <v>10.7</v>
      </c>
      <c r="F53" s="1">
        <v>-78</v>
      </c>
      <c r="G53" s="3">
        <v>11.49</v>
      </c>
      <c r="H53" s="1">
        <v>103.6</v>
      </c>
      <c r="I53" s="3">
        <v>3.93</v>
      </c>
      <c r="J53" s="1" t="s">
        <v>11</v>
      </c>
      <c r="K53" s="1" t="s">
        <v>11</v>
      </c>
      <c r="L53" s="1" t="s">
        <v>11</v>
      </c>
      <c r="M53" s="1" t="s">
        <v>11</v>
      </c>
      <c r="N53" s="1" t="s">
        <v>11</v>
      </c>
      <c r="O53" s="1" t="s">
        <v>11</v>
      </c>
      <c r="P53" s="1" t="s">
        <v>11</v>
      </c>
      <c r="Q53" s="1"/>
      <c r="R53" s="1"/>
      <c r="S53" s="1" t="s">
        <v>11</v>
      </c>
      <c r="T53" s="1"/>
      <c r="U53" s="1" t="s">
        <v>11</v>
      </c>
      <c r="V53" s="1"/>
      <c r="W53" s="1" t="s">
        <v>11</v>
      </c>
      <c r="X53" s="1"/>
      <c r="Y53" s="1" t="s">
        <v>11</v>
      </c>
      <c r="Z53" s="1"/>
      <c r="AB53" s="5" t="s">
        <v>11</v>
      </c>
      <c r="AC53" s="5" t="s">
        <v>11</v>
      </c>
      <c r="AD53" s="5" t="s">
        <v>11</v>
      </c>
      <c r="AE53" s="5" t="s">
        <v>11</v>
      </c>
      <c r="AG53" s="5" t="s">
        <v>11</v>
      </c>
      <c r="AH53" s="5" t="s">
        <v>11</v>
      </c>
      <c r="AI53" s="5" t="s">
        <v>11</v>
      </c>
      <c r="AJ53" s="5" t="s">
        <v>11</v>
      </c>
      <c r="AL53" s="20"/>
      <c r="AM53" s="20"/>
    </row>
    <row r="54" spans="1:39" x14ac:dyDescent="0.35">
      <c r="A54" s="12" t="s">
        <v>12</v>
      </c>
      <c r="B54" s="12" t="s">
        <v>66</v>
      </c>
      <c r="C54" s="2">
        <f>C53+4</f>
        <v>44715</v>
      </c>
      <c r="D54" s="3">
        <v>8.16</v>
      </c>
      <c r="E54" s="4">
        <v>9.5</v>
      </c>
      <c r="F54" s="1">
        <v>-78</v>
      </c>
      <c r="G54" s="3">
        <v>11.89</v>
      </c>
      <c r="H54" s="1">
        <v>102.9</v>
      </c>
      <c r="I54" s="3">
        <v>4.0999999999999996</v>
      </c>
      <c r="J54" s="1">
        <v>0.1</v>
      </c>
      <c r="K54" s="1">
        <f>ROUND(J54,2-(1+INT(LOG10(ABS(J54)))))</f>
        <v>0.1</v>
      </c>
      <c r="L54" s="1">
        <v>19.8</v>
      </c>
      <c r="M54" s="1">
        <v>0.06</v>
      </c>
      <c r="N54" s="1">
        <v>1.94</v>
      </c>
      <c r="O54" s="1">
        <v>192.3</v>
      </c>
      <c r="P54" s="1">
        <v>1.57</v>
      </c>
      <c r="Q54" s="1"/>
      <c r="R54" s="1"/>
      <c r="S54" s="1"/>
      <c r="T54" s="1"/>
      <c r="U54" s="1"/>
      <c r="V54" s="1"/>
      <c r="W54" s="1"/>
      <c r="X54" s="1"/>
      <c r="Y54" s="1"/>
      <c r="Z54" s="1"/>
      <c r="AB54" s="5" t="s">
        <v>11</v>
      </c>
      <c r="AC54" s="5" t="s">
        <v>11</v>
      </c>
      <c r="AD54" s="5">
        <v>1.48506</v>
      </c>
      <c r="AE54" s="5">
        <f>AD54*3</f>
        <v>4.4551800000000004</v>
      </c>
      <c r="AG54" s="5" t="s">
        <v>11</v>
      </c>
      <c r="AH54" s="5" t="s">
        <v>11</v>
      </c>
      <c r="AI54" s="5">
        <v>5.2150000000000002E-2</v>
      </c>
      <c r="AJ54" s="5">
        <f>AI54*3</f>
        <v>0.15645000000000001</v>
      </c>
      <c r="AL54" s="20">
        <f>Konzentrate!AE54/10*1000</f>
        <v>445.51800000000003</v>
      </c>
      <c r="AM54" s="20">
        <f>(Konzentrate!AE54-Konzentrate!AJ54)/10*1000</f>
        <v>429.87299999999999</v>
      </c>
    </row>
    <row r="55" spans="1:39" x14ac:dyDescent="0.35">
      <c r="A55" s="12" t="s">
        <v>12</v>
      </c>
      <c r="B55" s="12" t="s">
        <v>66</v>
      </c>
      <c r="C55" s="2">
        <f>C54+3</f>
        <v>44718</v>
      </c>
      <c r="D55" s="3">
        <v>8.27</v>
      </c>
      <c r="E55" s="4">
        <v>11.5</v>
      </c>
      <c r="F55" s="1">
        <v>-85</v>
      </c>
      <c r="G55" s="3">
        <v>11.13</v>
      </c>
      <c r="H55" s="1">
        <v>103.1</v>
      </c>
      <c r="I55" s="3">
        <v>4.1100000000000003</v>
      </c>
      <c r="J55" s="1" t="s">
        <v>11</v>
      </c>
      <c r="K55" s="1" t="s">
        <v>11</v>
      </c>
      <c r="L55" s="1" t="s">
        <v>11</v>
      </c>
      <c r="M55" s="1" t="s">
        <v>11</v>
      </c>
      <c r="N55" s="1" t="s">
        <v>11</v>
      </c>
      <c r="O55" s="1" t="s">
        <v>11</v>
      </c>
      <c r="P55" s="1" t="s">
        <v>11</v>
      </c>
      <c r="Q55" s="1"/>
      <c r="R55" s="1"/>
      <c r="S55" s="1"/>
      <c r="T55" s="1"/>
      <c r="U55" s="1"/>
      <c r="V55" s="1"/>
      <c r="W55" s="1"/>
      <c r="X55" s="1"/>
      <c r="Y55" s="1"/>
      <c r="Z55" s="1"/>
      <c r="AB55" s="5" t="s">
        <v>11</v>
      </c>
      <c r="AC55" s="5" t="s">
        <v>11</v>
      </c>
      <c r="AD55" s="5" t="s">
        <v>11</v>
      </c>
      <c r="AE55" s="5" t="s">
        <v>11</v>
      </c>
      <c r="AG55" s="5" t="s">
        <v>11</v>
      </c>
      <c r="AH55" s="5" t="s">
        <v>11</v>
      </c>
      <c r="AI55" s="5" t="s">
        <v>11</v>
      </c>
      <c r="AJ55" s="5" t="s">
        <v>11</v>
      </c>
      <c r="AL55" s="20"/>
      <c r="AM55" s="20"/>
    </row>
    <row r="56" spans="1:39" x14ac:dyDescent="0.35">
      <c r="A56" s="12" t="s">
        <v>12</v>
      </c>
      <c r="B56" s="12" t="s">
        <v>66</v>
      </c>
      <c r="C56" s="2">
        <f>C55+4</f>
        <v>44722</v>
      </c>
      <c r="D56" s="3">
        <v>8.31</v>
      </c>
      <c r="E56" s="4">
        <v>9.9</v>
      </c>
      <c r="F56" s="1">
        <v>-86</v>
      </c>
      <c r="G56" s="3">
        <v>10.95</v>
      </c>
      <c r="H56" s="1">
        <v>100.9</v>
      </c>
      <c r="I56" s="3">
        <v>4.12</v>
      </c>
      <c r="J56" s="1">
        <v>0.1</v>
      </c>
      <c r="K56" s="1">
        <f>ROUND(J56,2-(1+INT(LOG10(ABS(J56)))))</f>
        <v>0.1</v>
      </c>
      <c r="L56" s="4">
        <v>20.236933797909412</v>
      </c>
      <c r="M56" s="3">
        <v>7.5497206032566253E-2</v>
      </c>
      <c r="N56" s="1">
        <v>1.61</v>
      </c>
      <c r="O56" s="1">
        <v>191.8</v>
      </c>
      <c r="P56" s="1">
        <v>0.94799999999999995</v>
      </c>
      <c r="Q56" s="1"/>
      <c r="R56" s="1"/>
      <c r="S56" s="1" t="s">
        <v>11</v>
      </c>
      <c r="T56" s="1"/>
      <c r="U56" s="1" t="s">
        <v>11</v>
      </c>
      <c r="V56" s="1"/>
      <c r="W56" s="1" t="s">
        <v>11</v>
      </c>
      <c r="X56" s="1"/>
      <c r="Y56" s="1" t="s">
        <v>11</v>
      </c>
      <c r="Z56" s="1"/>
      <c r="AB56" s="5" t="s">
        <v>11</v>
      </c>
      <c r="AC56" s="5" t="s">
        <v>11</v>
      </c>
      <c r="AD56" s="5">
        <v>1.4981899999999999</v>
      </c>
      <c r="AE56" s="5">
        <f>AD56*3</f>
        <v>4.4945699999999995</v>
      </c>
      <c r="AG56" s="5" t="s">
        <v>11</v>
      </c>
      <c r="AH56" s="5" t="s">
        <v>11</v>
      </c>
      <c r="AI56" s="5">
        <v>5.1409999999999997E-2</v>
      </c>
      <c r="AJ56" s="5">
        <f>AI56*3</f>
        <v>0.15422999999999998</v>
      </c>
      <c r="AL56" s="20">
        <f>Konzentrate!AE56/10*1000</f>
        <v>449.45699999999994</v>
      </c>
      <c r="AM56" s="20">
        <f>(Konzentrate!AE56-Konzentrate!AJ56)/10*1000</f>
        <v>434.03399999999993</v>
      </c>
    </row>
    <row r="57" spans="1:39" x14ac:dyDescent="0.35">
      <c r="A57" s="12" t="s">
        <v>12</v>
      </c>
      <c r="B57" s="12" t="s">
        <v>66</v>
      </c>
      <c r="C57" s="2">
        <f>C56+3</f>
        <v>44725</v>
      </c>
      <c r="D57" s="3">
        <v>8.35</v>
      </c>
      <c r="E57" s="4">
        <v>9.8000000000000007</v>
      </c>
      <c r="F57" s="1">
        <v>-89</v>
      </c>
      <c r="G57" s="3">
        <v>11.19</v>
      </c>
      <c r="H57" s="1">
        <v>103.2</v>
      </c>
      <c r="I57" s="3">
        <v>4.0999999999999996</v>
      </c>
      <c r="J57" s="1" t="s">
        <v>11</v>
      </c>
      <c r="K57" s="1" t="s">
        <v>11</v>
      </c>
      <c r="L57" s="1" t="s">
        <v>11</v>
      </c>
      <c r="M57" s="1" t="s">
        <v>11</v>
      </c>
      <c r="N57" s="1" t="s">
        <v>11</v>
      </c>
      <c r="O57" s="1" t="s">
        <v>11</v>
      </c>
      <c r="P57" s="1" t="s">
        <v>11</v>
      </c>
      <c r="Q57" s="1"/>
      <c r="R57" s="1"/>
      <c r="S57" s="1" t="s">
        <v>11</v>
      </c>
      <c r="T57" s="1"/>
      <c r="U57" s="1" t="s">
        <v>11</v>
      </c>
      <c r="V57" s="1"/>
      <c r="W57" s="1" t="s">
        <v>11</v>
      </c>
      <c r="X57" s="1"/>
      <c r="Y57" s="1" t="s">
        <v>11</v>
      </c>
      <c r="Z57" s="1"/>
      <c r="AB57" s="5" t="s">
        <v>11</v>
      </c>
      <c r="AC57" s="5" t="s">
        <v>11</v>
      </c>
      <c r="AD57" s="5" t="s">
        <v>11</v>
      </c>
      <c r="AE57" s="5" t="s">
        <v>11</v>
      </c>
      <c r="AG57" s="5" t="s">
        <v>11</v>
      </c>
      <c r="AH57" s="5" t="s">
        <v>11</v>
      </c>
      <c r="AI57" s="5" t="s">
        <v>11</v>
      </c>
      <c r="AJ57" s="5" t="s">
        <v>11</v>
      </c>
      <c r="AL57" s="20"/>
      <c r="AM57" s="20"/>
    </row>
    <row r="58" spans="1:39" x14ac:dyDescent="0.35">
      <c r="A58" s="12" t="s">
        <v>12</v>
      </c>
      <c r="B58" s="12" t="s">
        <v>66</v>
      </c>
      <c r="C58" s="2">
        <f>C57+4</f>
        <v>44729</v>
      </c>
      <c r="D58" s="3">
        <v>8.2799999999999994</v>
      </c>
      <c r="E58" s="4">
        <v>10.9</v>
      </c>
      <c r="F58" s="1">
        <v>-85</v>
      </c>
      <c r="G58" s="3">
        <v>10.91</v>
      </c>
      <c r="H58" s="1">
        <v>98.4</v>
      </c>
      <c r="I58" s="3">
        <v>4.0999999999999996</v>
      </c>
      <c r="J58" s="1">
        <v>0.1</v>
      </c>
      <c r="K58" s="1">
        <f>ROUND(J58,2-(1+INT(LOG10(ABS(J58)))))</f>
        <v>0.1</v>
      </c>
      <c r="L58" s="4">
        <v>22.775261324041814</v>
      </c>
      <c r="M58" s="3">
        <v>7.3874902361353134E-2</v>
      </c>
      <c r="N58" s="1">
        <v>1.88</v>
      </c>
      <c r="O58" s="1">
        <v>185.3</v>
      </c>
      <c r="P58" s="1">
        <v>2.37</v>
      </c>
      <c r="Q58" s="1"/>
      <c r="R58" s="1"/>
      <c r="S58" s="1" t="s">
        <v>26</v>
      </c>
      <c r="T58" s="1"/>
      <c r="U58" s="1" t="s">
        <v>27</v>
      </c>
      <c r="V58" s="1"/>
      <c r="W58" s="1" t="s">
        <v>28</v>
      </c>
      <c r="X58" s="1"/>
      <c r="Y58" s="1" t="s">
        <v>29</v>
      </c>
      <c r="Z58" s="1"/>
      <c r="AB58" s="5" t="s">
        <v>11</v>
      </c>
      <c r="AC58" s="5" t="s">
        <v>11</v>
      </c>
      <c r="AD58" s="5">
        <v>1.5264800000000001</v>
      </c>
      <c r="AE58" s="5">
        <f>AD58*3</f>
        <v>4.57944</v>
      </c>
      <c r="AG58" s="5" t="s">
        <v>11</v>
      </c>
      <c r="AH58" s="5" t="s">
        <v>11</v>
      </c>
      <c r="AI58" s="5">
        <v>5.7459999999999997E-2</v>
      </c>
      <c r="AJ58" s="5">
        <f>AI58*3</f>
        <v>0.17237999999999998</v>
      </c>
      <c r="AL58" s="20">
        <f>Konzentrate!AE58/10*1000</f>
        <v>457.94400000000002</v>
      </c>
      <c r="AM58" s="20">
        <f>(Konzentrate!AE58-Konzentrate!AJ58)/10*1000</f>
        <v>440.7059999999999</v>
      </c>
    </row>
    <row r="59" spans="1:39" x14ac:dyDescent="0.35">
      <c r="A59" s="12" t="s">
        <v>12</v>
      </c>
      <c r="B59" s="12" t="s">
        <v>66</v>
      </c>
      <c r="C59" s="2">
        <f>C58+3</f>
        <v>44732</v>
      </c>
      <c r="D59" s="3">
        <v>7.96</v>
      </c>
      <c r="E59" s="4">
        <v>9.9</v>
      </c>
      <c r="F59" s="1">
        <v>-67</v>
      </c>
      <c r="G59" s="3">
        <v>8.77</v>
      </c>
      <c r="H59" s="1">
        <v>81.400000000000006</v>
      </c>
      <c r="I59" s="3">
        <v>4.1100000000000003</v>
      </c>
      <c r="J59" s="1">
        <v>0.1</v>
      </c>
      <c r="K59" s="1">
        <f>ROUND(J59,2-(1+INT(LOG10(ABS(J59)))))</f>
        <v>0.1</v>
      </c>
      <c r="L59" s="1">
        <v>18.600000000000001</v>
      </c>
      <c r="M59" s="1">
        <v>0.05</v>
      </c>
      <c r="N59" s="1">
        <v>1.92</v>
      </c>
      <c r="O59" s="1">
        <v>209.5</v>
      </c>
      <c r="P59" s="1">
        <v>0.53900000000000003</v>
      </c>
      <c r="Q59" s="1"/>
      <c r="R59" s="1"/>
      <c r="S59" s="1" t="s">
        <v>30</v>
      </c>
      <c r="T59" s="1"/>
      <c r="U59" s="1" t="s">
        <v>31</v>
      </c>
      <c r="V59" s="1"/>
      <c r="W59" s="1" t="s">
        <v>32</v>
      </c>
      <c r="X59" s="1"/>
      <c r="Y59" s="1" t="s">
        <v>33</v>
      </c>
      <c r="Z59" s="1"/>
      <c r="AB59" s="1" t="s">
        <v>11</v>
      </c>
      <c r="AC59" s="1" t="s">
        <v>11</v>
      </c>
      <c r="AD59" s="5">
        <v>1.5003200000000001</v>
      </c>
      <c r="AE59" s="5">
        <f>AD59*3</f>
        <v>4.5009600000000001</v>
      </c>
      <c r="AG59" s="1" t="s">
        <v>11</v>
      </c>
      <c r="AH59" s="1" t="s">
        <v>11</v>
      </c>
      <c r="AI59" s="5">
        <v>4.9799999999999997E-2</v>
      </c>
      <c r="AJ59" s="5">
        <f>AI59*3</f>
        <v>0.14939999999999998</v>
      </c>
      <c r="AL59" s="20">
        <f>Konzentrate!AE59/10*1000</f>
        <v>450.096</v>
      </c>
      <c r="AM59" s="20">
        <f>(Konzentrate!AE59-Konzentrate!AJ59)/10*1000</f>
        <v>435.15600000000001</v>
      </c>
    </row>
    <row r="60" spans="1:39" x14ac:dyDescent="0.35">
      <c r="A60" s="12" t="s">
        <v>12</v>
      </c>
      <c r="B60" s="12" t="s">
        <v>66</v>
      </c>
      <c r="C60" s="2">
        <f t="shared" ref="C60:C73" si="11">C59+7</f>
        <v>44739</v>
      </c>
      <c r="D60" s="3">
        <v>7.81</v>
      </c>
      <c r="E60" s="4">
        <v>10.1</v>
      </c>
      <c r="F60" s="1">
        <v>-66</v>
      </c>
      <c r="G60" s="3">
        <v>8.75</v>
      </c>
      <c r="H60" s="1">
        <v>83.3</v>
      </c>
      <c r="I60" s="3">
        <v>4.07</v>
      </c>
      <c r="J60" s="1">
        <v>0.1</v>
      </c>
      <c r="K60" s="1">
        <f>ROUND(J60,2-(1+INT(LOG10(ABS(J60)))))</f>
        <v>0.1</v>
      </c>
      <c r="L60" s="1">
        <v>20.399999999999999</v>
      </c>
      <c r="M60" s="1">
        <v>0.06</v>
      </c>
      <c r="N60" s="1">
        <v>1.87</v>
      </c>
      <c r="O60" s="1">
        <v>183</v>
      </c>
      <c r="P60" s="1">
        <v>0.84399999999999997</v>
      </c>
      <c r="Q60" s="1"/>
      <c r="R60" s="1"/>
      <c r="S60" s="1" t="s">
        <v>34</v>
      </c>
      <c r="T60" s="1"/>
      <c r="U60" s="1" t="s">
        <v>35</v>
      </c>
      <c r="V60" s="1"/>
      <c r="W60" s="1" t="s">
        <v>36</v>
      </c>
      <c r="X60" s="1"/>
      <c r="Y60" s="1" t="s">
        <v>37</v>
      </c>
      <c r="Z60" s="1"/>
      <c r="AB60" s="1" t="s">
        <v>11</v>
      </c>
      <c r="AC60" s="1" t="s">
        <v>11</v>
      </c>
      <c r="AD60" s="5">
        <v>1.5057</v>
      </c>
      <c r="AE60" s="5">
        <f>AD60*3</f>
        <v>4.5171000000000001</v>
      </c>
      <c r="AG60" s="1" t="s">
        <v>11</v>
      </c>
      <c r="AH60" s="1" t="s">
        <v>11</v>
      </c>
      <c r="AI60" s="5">
        <v>5.373E-2</v>
      </c>
      <c r="AJ60" s="5">
        <f>AI60*3</f>
        <v>0.16119</v>
      </c>
      <c r="AL60" s="20">
        <f>Konzentrate!AE60/10*1000</f>
        <v>451.71</v>
      </c>
      <c r="AM60" s="20">
        <f>(Konzentrate!AE60-Konzentrate!AJ60)/10*1000</f>
        <v>435.59099999999995</v>
      </c>
    </row>
    <row r="61" spans="1:39" x14ac:dyDescent="0.35">
      <c r="A61" s="12" t="s">
        <v>12</v>
      </c>
      <c r="B61" s="12" t="s">
        <v>66</v>
      </c>
      <c r="C61" s="2">
        <f t="shared" si="11"/>
        <v>44746</v>
      </c>
      <c r="D61" s="3">
        <v>7.78</v>
      </c>
      <c r="E61" s="4">
        <v>11.4</v>
      </c>
      <c r="F61" s="1">
        <v>-65</v>
      </c>
      <c r="G61" s="3">
        <v>9.15</v>
      </c>
      <c r="H61" s="1">
        <v>86.9</v>
      </c>
      <c r="I61" s="3">
        <v>4.01</v>
      </c>
      <c r="J61" s="1" t="s">
        <v>11</v>
      </c>
      <c r="K61" s="1" t="s">
        <v>11</v>
      </c>
      <c r="L61" s="1" t="s">
        <v>11</v>
      </c>
      <c r="M61" s="1" t="s">
        <v>11</v>
      </c>
      <c r="N61" s="1" t="s">
        <v>11</v>
      </c>
      <c r="O61" s="1" t="s">
        <v>11</v>
      </c>
      <c r="P61" s="1" t="s">
        <v>11</v>
      </c>
      <c r="Q61" s="1"/>
      <c r="R61" s="1"/>
      <c r="S61" s="1" t="s">
        <v>11</v>
      </c>
      <c r="T61" s="1"/>
      <c r="U61" s="1" t="s">
        <v>11</v>
      </c>
      <c r="V61" s="1"/>
      <c r="W61" s="1" t="s">
        <v>11</v>
      </c>
      <c r="X61" s="1"/>
      <c r="Y61" s="1" t="s">
        <v>11</v>
      </c>
      <c r="Z61" s="1"/>
      <c r="AB61" s="1" t="s">
        <v>11</v>
      </c>
      <c r="AC61" s="1" t="s">
        <v>11</v>
      </c>
      <c r="AD61" s="5" t="s">
        <v>11</v>
      </c>
      <c r="AE61" s="5" t="s">
        <v>11</v>
      </c>
      <c r="AG61" s="1" t="s">
        <v>11</v>
      </c>
      <c r="AH61" s="1" t="s">
        <v>11</v>
      </c>
      <c r="AI61" s="5" t="s">
        <v>11</v>
      </c>
      <c r="AJ61" s="5" t="s">
        <v>11</v>
      </c>
      <c r="AL61" s="20"/>
      <c r="AM61" s="20"/>
    </row>
    <row r="62" spans="1:39" x14ac:dyDescent="0.35">
      <c r="A62" s="12" t="s">
        <v>12</v>
      </c>
      <c r="B62" s="12" t="s">
        <v>66</v>
      </c>
      <c r="C62" s="2">
        <f t="shared" si="11"/>
        <v>44753</v>
      </c>
      <c r="D62" s="3">
        <v>7.8</v>
      </c>
      <c r="E62" s="4">
        <v>11.6</v>
      </c>
      <c r="F62" s="1">
        <v>-66</v>
      </c>
      <c r="G62" s="3">
        <v>8.24</v>
      </c>
      <c r="H62" s="1">
        <v>80.3</v>
      </c>
      <c r="I62" s="3">
        <v>4</v>
      </c>
      <c r="J62" s="1">
        <v>0.1</v>
      </c>
      <c r="K62" s="1">
        <f>ROUND(J62,2-(1+INT(LOG10(ABS(J62)))))</f>
        <v>0.1</v>
      </c>
      <c r="L62" s="1">
        <v>19.399999999999999</v>
      </c>
      <c r="M62" s="1">
        <v>7.0000000000000007E-2</v>
      </c>
      <c r="N62" s="1">
        <v>1.99</v>
      </c>
      <c r="O62" s="1">
        <v>172.5</v>
      </c>
      <c r="P62" s="1">
        <v>0.435</v>
      </c>
      <c r="Q62" s="1"/>
      <c r="R62" s="1"/>
      <c r="S62" s="1" t="s">
        <v>38</v>
      </c>
      <c r="T62" s="1"/>
      <c r="U62" s="1" t="s">
        <v>39</v>
      </c>
      <c r="V62" s="1"/>
      <c r="W62" s="1" t="s">
        <v>40</v>
      </c>
      <c r="X62" s="1"/>
      <c r="Y62" s="1" t="s">
        <v>41</v>
      </c>
      <c r="Z62" s="1"/>
      <c r="AB62" s="1" t="s">
        <v>11</v>
      </c>
      <c r="AC62" s="1" t="s">
        <v>11</v>
      </c>
      <c r="AD62" s="5">
        <v>1.4903200000000001</v>
      </c>
      <c r="AE62" s="5">
        <f>AD62*3</f>
        <v>4.4709599999999998</v>
      </c>
      <c r="AG62" s="1" t="s">
        <v>11</v>
      </c>
      <c r="AH62" s="1" t="s">
        <v>11</v>
      </c>
      <c r="AI62" s="5">
        <v>5.1560000000000002E-2</v>
      </c>
      <c r="AJ62" s="5">
        <f>AI62*3</f>
        <v>0.15468000000000001</v>
      </c>
      <c r="AL62" s="20">
        <f>Konzentrate!AE62/10*1000</f>
        <v>447.096</v>
      </c>
      <c r="AM62" s="20">
        <f>(Konzentrate!AE62-Konzentrate!AJ62)/10*1000</f>
        <v>431.62799999999999</v>
      </c>
    </row>
    <row r="63" spans="1:39" x14ac:dyDescent="0.35">
      <c r="A63" s="12" t="s">
        <v>12</v>
      </c>
      <c r="B63" s="12" t="s">
        <v>66</v>
      </c>
      <c r="C63" s="2">
        <f t="shared" si="11"/>
        <v>44760</v>
      </c>
      <c r="D63" s="3">
        <v>7.75</v>
      </c>
      <c r="E63" s="4">
        <v>13.4</v>
      </c>
      <c r="F63" s="1">
        <v>-64</v>
      </c>
      <c r="G63" s="3">
        <v>6.5</v>
      </c>
      <c r="H63" s="1">
        <v>70.400000000000006</v>
      </c>
      <c r="I63" s="3">
        <v>4</v>
      </c>
      <c r="J63" s="1">
        <v>0.1</v>
      </c>
      <c r="K63" s="1">
        <f>ROUND(J63,2-(1+INT(LOG10(ABS(J63)))))</f>
        <v>0.1</v>
      </c>
      <c r="L63" s="1">
        <v>17</v>
      </c>
      <c r="M63" s="1">
        <v>0.06</v>
      </c>
      <c r="N63" s="1">
        <v>1.92</v>
      </c>
      <c r="O63" s="1">
        <v>149.30000000000001</v>
      </c>
      <c r="P63" s="1">
        <v>0.874</v>
      </c>
      <c r="Q63" s="1"/>
      <c r="R63" s="1"/>
      <c r="S63" s="1" t="s">
        <v>11</v>
      </c>
      <c r="T63" s="1"/>
      <c r="U63" s="1" t="s">
        <v>11</v>
      </c>
      <c r="V63" s="1"/>
      <c r="W63" s="1" t="s">
        <v>11</v>
      </c>
      <c r="X63" s="1"/>
      <c r="Y63" s="1" t="s">
        <v>11</v>
      </c>
      <c r="Z63" s="1"/>
      <c r="AB63" s="1" t="s">
        <v>11</v>
      </c>
      <c r="AC63" s="1" t="s">
        <v>11</v>
      </c>
      <c r="AD63" s="5" t="s">
        <v>11</v>
      </c>
      <c r="AE63" s="5" t="s">
        <v>11</v>
      </c>
      <c r="AG63" s="1" t="s">
        <v>11</v>
      </c>
      <c r="AH63" s="1" t="s">
        <v>11</v>
      </c>
      <c r="AI63" s="5" t="s">
        <v>11</v>
      </c>
      <c r="AJ63" s="5" t="s">
        <v>11</v>
      </c>
      <c r="AL63" s="20"/>
      <c r="AM63" s="20"/>
    </row>
    <row r="64" spans="1:39" x14ac:dyDescent="0.35">
      <c r="A64" s="12" t="s">
        <v>12</v>
      </c>
      <c r="B64" s="12" t="s">
        <v>66</v>
      </c>
      <c r="C64" s="2">
        <f t="shared" si="11"/>
        <v>44767</v>
      </c>
      <c r="D64" s="3">
        <v>7.93</v>
      </c>
      <c r="E64" s="4">
        <v>10.8</v>
      </c>
      <c r="F64" s="1">
        <v>-73</v>
      </c>
      <c r="G64" s="3">
        <v>9.8800000000000008</v>
      </c>
      <c r="H64" s="1">
        <v>91.3</v>
      </c>
      <c r="I64" s="3">
        <v>4</v>
      </c>
      <c r="J64" s="1">
        <v>0.1</v>
      </c>
      <c r="K64" s="1">
        <f>ROUND(J64,2-(1+INT(LOG10(ABS(J64)))))</f>
        <v>0.1</v>
      </c>
      <c r="L64" s="1">
        <v>18.600000000000001</v>
      </c>
      <c r="M64" s="1">
        <v>7.0000000000000007E-2</v>
      </c>
      <c r="N64" s="1">
        <v>2.0499999999999998</v>
      </c>
      <c r="O64" s="1">
        <v>182.1</v>
      </c>
      <c r="P64" s="1">
        <v>2.4500000000000002</v>
      </c>
      <c r="Q64" s="1"/>
      <c r="R64" s="1"/>
      <c r="S64" s="1" t="s">
        <v>42</v>
      </c>
      <c r="T64" s="1"/>
      <c r="U64" s="1" t="s">
        <v>43</v>
      </c>
      <c r="V64" s="1"/>
      <c r="W64" s="1" t="s">
        <v>44</v>
      </c>
      <c r="X64" s="1"/>
      <c r="Y64" s="1" t="s">
        <v>45</v>
      </c>
      <c r="Z64" s="1"/>
      <c r="AB64" s="1" t="s">
        <v>11</v>
      </c>
      <c r="AC64" s="1" t="s">
        <v>11</v>
      </c>
      <c r="AD64" s="5">
        <v>1.50247</v>
      </c>
      <c r="AE64" s="5">
        <f>AD64*3</f>
        <v>4.5074100000000001</v>
      </c>
      <c r="AG64" s="1" t="s">
        <v>11</v>
      </c>
      <c r="AH64" s="1" t="s">
        <v>11</v>
      </c>
      <c r="AI64" s="5">
        <v>5.3440000000000001E-2</v>
      </c>
      <c r="AJ64" s="5">
        <f>AI64*3</f>
        <v>0.16032000000000002</v>
      </c>
      <c r="AL64" s="20">
        <f>Konzentrate!AE64/10*1000</f>
        <v>450.74099999999999</v>
      </c>
      <c r="AM64" s="20">
        <f>(Konzentrate!AE64-Konzentrate!AJ64)/10*1000</f>
        <v>434.70899999999995</v>
      </c>
    </row>
    <row r="65" spans="1:39" x14ac:dyDescent="0.35">
      <c r="A65" s="12" t="s">
        <v>12</v>
      </c>
      <c r="B65" s="12" t="s">
        <v>66</v>
      </c>
      <c r="C65" s="2">
        <f t="shared" si="11"/>
        <v>44774</v>
      </c>
      <c r="D65" s="3">
        <v>8.01</v>
      </c>
      <c r="E65" s="4">
        <v>9.8000000000000007</v>
      </c>
      <c r="F65" s="1">
        <v>-70</v>
      </c>
      <c r="G65" s="3">
        <v>9.49</v>
      </c>
      <c r="H65" s="1">
        <v>87.3</v>
      </c>
      <c r="I65" s="3">
        <v>4</v>
      </c>
      <c r="J65" s="1" t="s">
        <v>11</v>
      </c>
      <c r="K65" s="1" t="s">
        <v>11</v>
      </c>
      <c r="L65" s="1" t="s">
        <v>11</v>
      </c>
      <c r="M65" s="1" t="s">
        <v>11</v>
      </c>
      <c r="N65" s="1" t="s">
        <v>11</v>
      </c>
      <c r="O65" s="1" t="s">
        <v>11</v>
      </c>
      <c r="P65" s="1" t="s">
        <v>11</v>
      </c>
      <c r="Q65" s="1"/>
      <c r="R65" s="1"/>
      <c r="S65" s="1" t="s">
        <v>11</v>
      </c>
      <c r="T65" s="1"/>
      <c r="U65" s="1" t="s">
        <v>11</v>
      </c>
      <c r="V65" s="1"/>
      <c r="W65" s="1" t="s">
        <v>11</v>
      </c>
      <c r="X65" s="1"/>
      <c r="Y65" s="1" t="s">
        <v>11</v>
      </c>
      <c r="Z65" s="1"/>
      <c r="AB65" s="1" t="s">
        <v>11</v>
      </c>
      <c r="AC65" s="1" t="s">
        <v>11</v>
      </c>
      <c r="AD65" s="5" t="s">
        <v>11</v>
      </c>
      <c r="AE65" s="5" t="s">
        <v>11</v>
      </c>
      <c r="AG65" s="1" t="s">
        <v>11</v>
      </c>
      <c r="AH65" s="1" t="s">
        <v>11</v>
      </c>
      <c r="AI65" s="5" t="s">
        <v>11</v>
      </c>
      <c r="AJ65" s="5" t="s">
        <v>11</v>
      </c>
      <c r="AL65" s="20"/>
      <c r="AM65" s="20"/>
    </row>
    <row r="66" spans="1:39" x14ac:dyDescent="0.35">
      <c r="A66" s="12" t="s">
        <v>12</v>
      </c>
      <c r="B66" s="12" t="s">
        <v>66</v>
      </c>
      <c r="C66" s="2">
        <f t="shared" si="11"/>
        <v>44781</v>
      </c>
      <c r="D66" s="3">
        <v>8.0399999999999991</v>
      </c>
      <c r="E66" s="4">
        <v>11.5</v>
      </c>
      <c r="F66" s="1">
        <v>-73</v>
      </c>
      <c r="G66" s="3">
        <v>10.4</v>
      </c>
      <c r="H66" s="1">
        <v>95.5</v>
      </c>
      <c r="I66" s="3">
        <v>4</v>
      </c>
      <c r="J66" s="1">
        <v>0.1</v>
      </c>
      <c r="K66" s="1">
        <f>ROUND(J66,2-(1+INT(LOG10(ABS(J66)))))</f>
        <v>0.1</v>
      </c>
      <c r="L66" s="1">
        <v>22.5</v>
      </c>
      <c r="M66" s="1">
        <v>0.04</v>
      </c>
      <c r="N66" s="1">
        <v>1.91</v>
      </c>
      <c r="O66" s="1">
        <v>186.9</v>
      </c>
      <c r="P66" s="1">
        <v>0.92200000000000004</v>
      </c>
      <c r="Q66" s="1"/>
      <c r="R66" s="1"/>
      <c r="S66" s="1" t="s">
        <v>46</v>
      </c>
      <c r="T66" s="1"/>
      <c r="U66" s="1" t="s">
        <v>47</v>
      </c>
      <c r="V66" s="1"/>
      <c r="W66" s="1" t="s">
        <v>48</v>
      </c>
      <c r="X66" s="1"/>
      <c r="Y66" s="1" t="s">
        <v>49</v>
      </c>
      <c r="Z66" s="1"/>
      <c r="AB66" s="1" t="s">
        <v>11</v>
      </c>
      <c r="AC66" s="1" t="s">
        <v>11</v>
      </c>
      <c r="AD66" s="5">
        <v>1.3800300000000001</v>
      </c>
      <c r="AE66" s="5">
        <f>AD66*3</f>
        <v>4.1400900000000007</v>
      </c>
      <c r="AG66" s="1" t="s">
        <v>11</v>
      </c>
      <c r="AH66" s="1" t="s">
        <v>11</v>
      </c>
      <c r="AI66" s="5">
        <v>4.3139999999999998E-2</v>
      </c>
      <c r="AJ66" s="5">
        <f>AI66*3</f>
        <v>0.12941999999999998</v>
      </c>
      <c r="AL66" s="20">
        <f>Konzentrate!AE66/10*1000</f>
        <v>414.00900000000007</v>
      </c>
      <c r="AM66" s="20">
        <f>(Konzentrate!AE66-Konzentrate!AJ66)/10*1000</f>
        <v>401.06700000000012</v>
      </c>
    </row>
    <row r="67" spans="1:39" x14ac:dyDescent="0.35">
      <c r="A67" s="12" t="s">
        <v>12</v>
      </c>
      <c r="B67" s="12" t="s">
        <v>66</v>
      </c>
      <c r="C67" s="2">
        <f t="shared" si="11"/>
        <v>44788</v>
      </c>
      <c r="D67" s="3">
        <v>8.06</v>
      </c>
      <c r="E67" s="4">
        <v>14.7</v>
      </c>
      <c r="F67" s="1">
        <v>-75</v>
      </c>
      <c r="G67" s="3">
        <v>10.34</v>
      </c>
      <c r="H67" s="1">
        <v>107</v>
      </c>
      <c r="I67" s="3">
        <v>3.98</v>
      </c>
      <c r="J67" s="1" t="s">
        <v>11</v>
      </c>
      <c r="K67" s="1" t="s">
        <v>11</v>
      </c>
      <c r="L67" s="1" t="s">
        <v>11</v>
      </c>
      <c r="M67" s="1" t="s">
        <v>11</v>
      </c>
      <c r="N67" s="1" t="s">
        <v>11</v>
      </c>
      <c r="O67" s="1" t="s">
        <v>11</v>
      </c>
      <c r="P67" s="1" t="s">
        <v>11</v>
      </c>
      <c r="Q67" s="1"/>
      <c r="R67" s="1"/>
      <c r="S67" s="1" t="s">
        <v>11</v>
      </c>
      <c r="T67" s="1"/>
      <c r="U67" s="1" t="s">
        <v>11</v>
      </c>
      <c r="V67" s="1"/>
      <c r="W67" s="1" t="s">
        <v>11</v>
      </c>
      <c r="X67" s="1"/>
      <c r="Y67" s="1" t="s">
        <v>11</v>
      </c>
      <c r="Z67" s="1"/>
      <c r="AB67" s="1" t="s">
        <v>11</v>
      </c>
      <c r="AC67" s="1" t="s">
        <v>11</v>
      </c>
      <c r="AD67" s="5" t="s">
        <v>11</v>
      </c>
      <c r="AE67" s="5" t="s">
        <v>11</v>
      </c>
      <c r="AG67" s="1" t="s">
        <v>11</v>
      </c>
      <c r="AH67" s="1" t="s">
        <v>11</v>
      </c>
      <c r="AI67" s="5" t="s">
        <v>11</v>
      </c>
      <c r="AJ67" s="5" t="s">
        <v>11</v>
      </c>
      <c r="AL67" s="20"/>
      <c r="AM67" s="20"/>
    </row>
    <row r="68" spans="1:39" x14ac:dyDescent="0.35">
      <c r="A68" s="12" t="s">
        <v>12</v>
      </c>
      <c r="B68" s="12" t="s">
        <v>66</v>
      </c>
      <c r="C68" s="2">
        <f t="shared" si="11"/>
        <v>44795</v>
      </c>
      <c r="D68" s="3">
        <v>8.16</v>
      </c>
      <c r="E68" s="4">
        <v>13.7</v>
      </c>
      <c r="F68" s="1">
        <v>-80</v>
      </c>
      <c r="G68" s="1">
        <v>10.55</v>
      </c>
      <c r="H68" s="3">
        <v>104.7</v>
      </c>
      <c r="I68" s="1">
        <v>3.96</v>
      </c>
      <c r="J68" s="1">
        <v>0.1</v>
      </c>
      <c r="K68" s="1">
        <f>ROUND(J68,2-(1+INT(LOG10(ABS(J68)))))</f>
        <v>0.1</v>
      </c>
      <c r="L68" s="1">
        <v>21.9</v>
      </c>
      <c r="M68" s="1">
        <v>0.01</v>
      </c>
      <c r="N68" s="1">
        <v>1.72</v>
      </c>
      <c r="O68" s="1">
        <v>168</v>
      </c>
      <c r="P68" s="1">
        <v>0.373</v>
      </c>
      <c r="Q68" s="1"/>
      <c r="R68" s="1"/>
      <c r="S68" s="1" t="s">
        <v>50</v>
      </c>
      <c r="T68" s="1"/>
      <c r="U68" s="1" t="s">
        <v>51</v>
      </c>
      <c r="V68" s="1"/>
      <c r="W68" s="1" t="s">
        <v>52</v>
      </c>
      <c r="X68" s="1"/>
      <c r="Y68" s="1" t="s">
        <v>53</v>
      </c>
      <c r="Z68" s="1"/>
      <c r="AB68" s="1" t="s">
        <v>11</v>
      </c>
      <c r="AC68" s="1" t="s">
        <v>11</v>
      </c>
      <c r="AD68" s="5">
        <v>1.4139600000000001</v>
      </c>
      <c r="AE68" s="5">
        <f>AD68*3</f>
        <v>4.2418800000000001</v>
      </c>
      <c r="AG68" s="1" t="s">
        <v>11</v>
      </c>
      <c r="AH68" s="1" t="s">
        <v>11</v>
      </c>
      <c r="AI68" s="5">
        <v>4.6760000000000003E-2</v>
      </c>
      <c r="AJ68" s="5">
        <f>AI68*3</f>
        <v>0.14028000000000002</v>
      </c>
      <c r="AL68" s="20">
        <f>Konzentrate!AE68/10*1000</f>
        <v>424.18799999999999</v>
      </c>
      <c r="AM68" s="20">
        <f>(Konzentrate!AE68-Konzentrate!AJ68)/10*1000</f>
        <v>410.16</v>
      </c>
    </row>
    <row r="69" spans="1:39" x14ac:dyDescent="0.35">
      <c r="A69" s="12" t="s">
        <v>12</v>
      </c>
      <c r="B69" s="12" t="s">
        <v>66</v>
      </c>
      <c r="C69" s="2">
        <f t="shared" si="11"/>
        <v>44802</v>
      </c>
      <c r="D69" s="3">
        <v>8.1999999999999993</v>
      </c>
      <c r="E69" s="4">
        <v>13.4</v>
      </c>
      <c r="F69" s="1">
        <v>-82</v>
      </c>
      <c r="G69" s="3">
        <v>10.49</v>
      </c>
      <c r="H69" s="1">
        <v>103.9</v>
      </c>
      <c r="I69" s="3">
        <v>3.96</v>
      </c>
      <c r="J69" s="1" t="s">
        <v>11</v>
      </c>
      <c r="K69" s="1" t="s">
        <v>11</v>
      </c>
      <c r="L69" s="1" t="s">
        <v>11</v>
      </c>
      <c r="M69" s="1" t="s">
        <v>11</v>
      </c>
      <c r="N69" s="1" t="s">
        <v>11</v>
      </c>
      <c r="O69" s="1" t="s">
        <v>11</v>
      </c>
      <c r="P69" s="1" t="s">
        <v>11</v>
      </c>
      <c r="Q69" s="1"/>
      <c r="R69" s="1"/>
      <c r="S69" s="1" t="s">
        <v>11</v>
      </c>
      <c r="T69" s="1"/>
      <c r="U69" s="1" t="s">
        <v>11</v>
      </c>
      <c r="V69" s="1"/>
      <c r="W69" s="1" t="s">
        <v>11</v>
      </c>
      <c r="X69" s="1"/>
      <c r="Y69" s="1" t="s">
        <v>11</v>
      </c>
      <c r="Z69" s="1"/>
      <c r="AB69" s="1" t="s">
        <v>11</v>
      </c>
      <c r="AC69" s="1" t="s">
        <v>11</v>
      </c>
      <c r="AD69" s="5" t="s">
        <v>11</v>
      </c>
      <c r="AE69" s="5" t="s">
        <v>11</v>
      </c>
      <c r="AG69" s="1" t="s">
        <v>11</v>
      </c>
      <c r="AH69" s="1" t="s">
        <v>11</v>
      </c>
      <c r="AI69" s="5" t="s">
        <v>11</v>
      </c>
      <c r="AJ69" s="5" t="s">
        <v>11</v>
      </c>
      <c r="AL69" s="20"/>
      <c r="AM69" s="20"/>
    </row>
    <row r="70" spans="1:39" x14ac:dyDescent="0.35">
      <c r="A70" s="12" t="s">
        <v>12</v>
      </c>
      <c r="B70" s="12" t="s">
        <v>66</v>
      </c>
      <c r="C70" s="2">
        <f t="shared" si="11"/>
        <v>44809</v>
      </c>
      <c r="D70" s="3">
        <v>8.2799999999999994</v>
      </c>
      <c r="E70" s="4">
        <v>9.1999999999999993</v>
      </c>
      <c r="F70" s="1">
        <v>-86</v>
      </c>
      <c r="G70" s="3">
        <v>10.08</v>
      </c>
      <c r="H70" s="1">
        <v>89.4</v>
      </c>
      <c r="I70" s="3">
        <v>3.97</v>
      </c>
      <c r="J70" s="1">
        <v>0.1</v>
      </c>
      <c r="K70" s="1">
        <f>ROUND(J70,2-(1+INT(LOG10(ABS(J70)))))</f>
        <v>0.1</v>
      </c>
      <c r="L70" s="1">
        <v>22.7</v>
      </c>
      <c r="M70" s="1">
        <v>0.05</v>
      </c>
      <c r="N70" s="1">
        <v>1.89</v>
      </c>
      <c r="O70" s="1">
        <v>186.7</v>
      </c>
      <c r="P70" s="1">
        <v>2.66</v>
      </c>
      <c r="Q70" s="1"/>
      <c r="R70" s="1"/>
      <c r="S70" s="1" t="s">
        <v>54</v>
      </c>
      <c r="T70" s="1"/>
      <c r="U70" s="1" t="s">
        <v>55</v>
      </c>
      <c r="V70" s="1"/>
      <c r="W70" s="1" t="s">
        <v>56</v>
      </c>
      <c r="X70" s="1"/>
      <c r="Y70" s="1" t="s">
        <v>57</v>
      </c>
      <c r="Z70" s="1"/>
      <c r="AB70" s="1" t="s">
        <v>11</v>
      </c>
      <c r="AC70" s="1" t="s">
        <v>11</v>
      </c>
      <c r="AD70" s="5">
        <v>1.34579</v>
      </c>
      <c r="AE70" s="5">
        <f>AD70*3</f>
        <v>4.0373700000000001</v>
      </c>
      <c r="AG70" s="1" t="s">
        <v>11</v>
      </c>
      <c r="AH70" s="1" t="s">
        <v>11</v>
      </c>
      <c r="AI70" s="5">
        <v>4.8770000000000001E-2</v>
      </c>
      <c r="AJ70" s="5">
        <f>AI70*3</f>
        <v>0.14631</v>
      </c>
      <c r="AL70" s="20">
        <f>Konzentrate!AE70/10*1000</f>
        <v>403.73700000000002</v>
      </c>
      <c r="AM70" s="20">
        <f>(Konzentrate!AE70-Konzentrate!AJ70)/10*1000</f>
        <v>389.10599999999999</v>
      </c>
    </row>
    <row r="71" spans="1:39" x14ac:dyDescent="0.35">
      <c r="A71" s="12" t="s">
        <v>12</v>
      </c>
      <c r="B71" s="12" t="s">
        <v>66</v>
      </c>
      <c r="C71" s="2">
        <f t="shared" si="11"/>
        <v>44816</v>
      </c>
      <c r="D71" s="3">
        <v>8.3000000000000007</v>
      </c>
      <c r="E71" s="4">
        <v>10.5</v>
      </c>
      <c r="F71" s="1">
        <v>-87</v>
      </c>
      <c r="G71" s="3">
        <v>10.06</v>
      </c>
      <c r="H71" s="1">
        <v>92</v>
      </c>
      <c r="I71" s="3">
        <v>3.98</v>
      </c>
      <c r="J71" s="1" t="s">
        <v>11</v>
      </c>
      <c r="K71" s="1" t="s">
        <v>11</v>
      </c>
      <c r="L71" s="1" t="s">
        <v>11</v>
      </c>
      <c r="M71" s="1" t="s">
        <v>11</v>
      </c>
      <c r="N71" s="1" t="s">
        <v>11</v>
      </c>
      <c r="O71" s="1" t="s">
        <v>11</v>
      </c>
      <c r="P71" s="1" t="s">
        <v>11</v>
      </c>
      <c r="Q71" s="1"/>
      <c r="R71" s="1"/>
      <c r="S71" s="1" t="s">
        <v>11</v>
      </c>
      <c r="T71" s="1"/>
      <c r="U71" s="1" t="s">
        <v>11</v>
      </c>
      <c r="V71" s="1"/>
      <c r="W71" s="1" t="s">
        <v>11</v>
      </c>
      <c r="X71" s="1"/>
      <c r="Y71" s="1" t="s">
        <v>11</v>
      </c>
      <c r="Z71" s="1"/>
      <c r="AB71" s="1" t="s">
        <v>11</v>
      </c>
      <c r="AC71" s="1" t="s">
        <v>11</v>
      </c>
      <c r="AD71" s="5" t="s">
        <v>11</v>
      </c>
      <c r="AE71" s="5" t="s">
        <v>11</v>
      </c>
      <c r="AG71" s="1" t="s">
        <v>11</v>
      </c>
      <c r="AH71" s="1" t="s">
        <v>11</v>
      </c>
      <c r="AI71" s="5" t="s">
        <v>11</v>
      </c>
      <c r="AJ71" s="5" t="s">
        <v>11</v>
      </c>
      <c r="AL71" s="20"/>
      <c r="AM71" s="20"/>
    </row>
    <row r="72" spans="1:39" x14ac:dyDescent="0.35">
      <c r="A72" s="12" t="s">
        <v>12</v>
      </c>
      <c r="B72" s="12" t="s">
        <v>66</v>
      </c>
      <c r="C72" s="2">
        <f t="shared" si="11"/>
        <v>44823</v>
      </c>
      <c r="D72" s="3">
        <v>8.3000000000000007</v>
      </c>
      <c r="E72" s="4">
        <v>8.4</v>
      </c>
      <c r="F72" s="1">
        <v>-87</v>
      </c>
      <c r="G72" s="3">
        <v>10.68</v>
      </c>
      <c r="H72" s="1">
        <v>96</v>
      </c>
      <c r="I72" s="3">
        <v>4</v>
      </c>
      <c r="J72" s="1">
        <v>0.1</v>
      </c>
      <c r="K72" s="1">
        <f>ROUND(J72,2-(1+INT(LOG10(ABS(J72)))))</f>
        <v>0.1</v>
      </c>
      <c r="L72" s="1">
        <v>22.8</v>
      </c>
      <c r="M72" s="1">
        <v>0.01</v>
      </c>
      <c r="N72" s="1">
        <v>1.87</v>
      </c>
      <c r="O72" s="1">
        <v>158.69999999999999</v>
      </c>
      <c r="P72" s="1">
        <v>1.64</v>
      </c>
      <c r="Q72" s="1"/>
      <c r="R72" s="1"/>
      <c r="S72" s="1" t="s">
        <v>58</v>
      </c>
      <c r="T72" s="1"/>
      <c r="U72" s="1" t="s">
        <v>59</v>
      </c>
      <c r="V72" s="1"/>
      <c r="W72" s="1" t="s">
        <v>60</v>
      </c>
      <c r="X72" s="1"/>
      <c r="Y72" s="1" t="s">
        <v>61</v>
      </c>
      <c r="Z72" s="1"/>
      <c r="AB72" s="1" t="s">
        <v>11</v>
      </c>
      <c r="AC72" s="1" t="s">
        <v>11</v>
      </c>
      <c r="AD72" s="5">
        <v>1.4253100000000001</v>
      </c>
      <c r="AE72" s="5">
        <f>AD72*3</f>
        <v>4.2759300000000007</v>
      </c>
      <c r="AG72" s="1" t="s">
        <v>11</v>
      </c>
      <c r="AH72" s="1" t="s">
        <v>11</v>
      </c>
      <c r="AI72" s="5">
        <v>4.8649999999999999E-2</v>
      </c>
      <c r="AJ72" s="5">
        <f>AI72*3</f>
        <v>0.14595</v>
      </c>
      <c r="AL72" s="20">
        <f>Konzentrate!AE72/10*1000</f>
        <v>427.59300000000007</v>
      </c>
      <c r="AM72" s="20">
        <f>(Konzentrate!AE72-Konzentrate!AJ72)/10*1000</f>
        <v>412.9980000000001</v>
      </c>
    </row>
    <row r="73" spans="1:39" x14ac:dyDescent="0.35">
      <c r="A73" s="12" t="s">
        <v>12</v>
      </c>
      <c r="B73" s="12" t="s">
        <v>66</v>
      </c>
      <c r="C73" s="2">
        <f t="shared" si="11"/>
        <v>44830</v>
      </c>
      <c r="D73" s="3">
        <v>8.44</v>
      </c>
      <c r="E73" s="4">
        <v>8</v>
      </c>
      <c r="F73" s="1">
        <v>-94</v>
      </c>
      <c r="G73" s="3">
        <v>10.71</v>
      </c>
      <c r="H73" s="1">
        <v>94.2</v>
      </c>
      <c r="I73" s="3">
        <v>3.98</v>
      </c>
      <c r="J73" s="1">
        <v>0.1</v>
      </c>
      <c r="K73" s="1">
        <f>ROUND(J73,2-(1+INT(LOG10(ABS(J73)))))</f>
        <v>0.1</v>
      </c>
      <c r="L73" s="1">
        <v>23.1</v>
      </c>
      <c r="M73" s="1">
        <v>0.01</v>
      </c>
      <c r="N73" s="1">
        <v>1.71</v>
      </c>
      <c r="O73" s="1">
        <v>169.2</v>
      </c>
      <c r="P73" s="1">
        <v>1.07</v>
      </c>
      <c r="Q73" s="1"/>
      <c r="R73" s="1"/>
      <c r="S73" s="1" t="s">
        <v>62</v>
      </c>
      <c r="T73" s="1"/>
      <c r="U73" s="1" t="s">
        <v>63</v>
      </c>
      <c r="V73" s="1"/>
      <c r="W73" s="1" t="s">
        <v>64</v>
      </c>
      <c r="X73" s="1"/>
      <c r="Y73" s="1" t="s">
        <v>65</v>
      </c>
      <c r="Z73" s="1"/>
      <c r="AB73" s="1" t="s">
        <v>11</v>
      </c>
      <c r="AC73" s="1" t="s">
        <v>11</v>
      </c>
      <c r="AD73" s="5">
        <v>1.42916</v>
      </c>
      <c r="AE73" s="5">
        <f>AD73*3</f>
        <v>4.2874800000000004</v>
      </c>
      <c r="AG73" s="1" t="s">
        <v>11</v>
      </c>
      <c r="AH73" s="1" t="s">
        <v>11</v>
      </c>
      <c r="AI73" s="5">
        <v>4.6960000000000002E-2</v>
      </c>
      <c r="AJ73" s="5">
        <f>AI73*3</f>
        <v>0.14088000000000001</v>
      </c>
      <c r="AL73" s="20">
        <f>Konzentrate!AE73/10*1000</f>
        <v>428.74799999999999</v>
      </c>
      <c r="AM73" s="20">
        <f>(Konzentrate!AE73-Konzentrate!AJ73)/10*1000</f>
        <v>414.66</v>
      </c>
    </row>
    <row r="76" spans="1:39" x14ac:dyDescent="0.35">
      <c r="A76" s="12" t="s">
        <v>120</v>
      </c>
      <c r="B76" s="11" t="s">
        <v>67</v>
      </c>
      <c r="C76" s="2">
        <v>44838</v>
      </c>
      <c r="D76" s="3">
        <v>7.83</v>
      </c>
      <c r="E76" s="4">
        <v>8.6999999999999993</v>
      </c>
      <c r="F76" s="21">
        <v>-61</v>
      </c>
      <c r="G76" s="3">
        <v>5.76</v>
      </c>
      <c r="H76" s="1">
        <v>50.8</v>
      </c>
      <c r="I76" s="3">
        <v>3.81</v>
      </c>
      <c r="J76" s="1">
        <v>0.49</v>
      </c>
      <c r="K76" s="1">
        <f t="shared" ref="K76:K100" si="12">ROUND(J76,2-(1+INT(LOG10(ABS(J76)))))</f>
        <v>0.49</v>
      </c>
      <c r="L76" s="1">
        <v>8.91</v>
      </c>
      <c r="M76" s="1">
        <v>0.01</v>
      </c>
      <c r="N76" s="1">
        <v>0.31</v>
      </c>
      <c r="O76" s="1">
        <v>171.9</v>
      </c>
      <c r="P76" s="1">
        <v>1.73</v>
      </c>
      <c r="Q76" s="1"/>
      <c r="R76" s="1"/>
      <c r="S76" s="1" t="s">
        <v>68</v>
      </c>
      <c r="T76" s="1"/>
      <c r="U76" s="1" t="s">
        <v>69</v>
      </c>
      <c r="V76" s="1"/>
      <c r="W76" s="1" t="s">
        <v>70</v>
      </c>
      <c r="X76" s="1"/>
      <c r="Y76" s="1" t="s">
        <v>71</v>
      </c>
      <c r="Z76" s="1"/>
      <c r="AD76" s="5">
        <v>1.2876000000000001</v>
      </c>
      <c r="AE76" s="5">
        <f t="shared" ref="AE76:AE100" si="13">AD76*3</f>
        <v>3.8628</v>
      </c>
    </row>
    <row r="77" spans="1:39" x14ac:dyDescent="0.35">
      <c r="A77" s="12" t="s">
        <v>120</v>
      </c>
      <c r="B77" s="11" t="s">
        <v>67</v>
      </c>
      <c r="C77" s="2">
        <v>44846</v>
      </c>
      <c r="D77" s="3">
        <v>7.83</v>
      </c>
      <c r="E77" s="4">
        <v>7.9</v>
      </c>
      <c r="F77" s="1">
        <v>-64</v>
      </c>
      <c r="G77" s="3">
        <v>9.2899999999999991</v>
      </c>
      <c r="H77" s="1">
        <v>79.900000000000006</v>
      </c>
      <c r="I77" s="3">
        <v>3.8</v>
      </c>
      <c r="J77" s="1">
        <v>0.3</v>
      </c>
      <c r="K77" s="1">
        <f t="shared" si="12"/>
        <v>0.3</v>
      </c>
      <c r="L77" s="1">
        <v>9.09</v>
      </c>
      <c r="M77" s="1">
        <v>0.01</v>
      </c>
      <c r="N77" s="1">
        <v>0.28999999999999998</v>
      </c>
      <c r="O77" s="1">
        <v>158.30000000000001</v>
      </c>
      <c r="P77" s="1">
        <v>0.35599999999999998</v>
      </c>
      <c r="Q77" s="1"/>
      <c r="R77" s="1"/>
      <c r="S77" s="1"/>
      <c r="T77" s="1"/>
      <c r="U77" s="1"/>
      <c r="V77" s="1"/>
      <c r="W77" s="1"/>
      <c r="X77" s="1"/>
      <c r="Y77" s="1"/>
      <c r="Z77" s="1"/>
      <c r="AD77" s="5">
        <v>1.3157000000000001</v>
      </c>
      <c r="AE77" s="5">
        <f t="shared" si="13"/>
        <v>3.9471000000000003</v>
      </c>
      <c r="AI77" s="5">
        <v>4.165E-2</v>
      </c>
      <c r="AJ77" s="5">
        <f t="shared" ref="AJ77:AJ101" si="14">AI77*3</f>
        <v>0.12495000000000001</v>
      </c>
      <c r="AL77" s="13">
        <f>Konzentrate!AE76/10*1000</f>
        <v>386.28000000000003</v>
      </c>
      <c r="AM77" s="13">
        <f>(Konzentrate!AE76-Konzentrate!AJ77)/10*1000</f>
        <v>373.78499999999997</v>
      </c>
    </row>
    <row r="78" spans="1:39" x14ac:dyDescent="0.35">
      <c r="A78" s="12" t="s">
        <v>120</v>
      </c>
      <c r="B78" s="11" t="s">
        <v>67</v>
      </c>
      <c r="C78" s="2">
        <v>44853</v>
      </c>
      <c r="D78" s="3">
        <v>7.83</v>
      </c>
      <c r="E78" s="4">
        <v>10</v>
      </c>
      <c r="F78" s="1">
        <v>-65</v>
      </c>
      <c r="G78" s="3">
        <v>8.09</v>
      </c>
      <c r="H78" s="1">
        <v>72.7</v>
      </c>
      <c r="I78" s="3">
        <v>3.81</v>
      </c>
      <c r="J78" s="1">
        <v>0.66</v>
      </c>
      <c r="K78" s="1">
        <f t="shared" si="12"/>
        <v>0.66</v>
      </c>
      <c r="L78" s="1">
        <v>9.9499999999999993</v>
      </c>
      <c r="M78" s="1">
        <v>0.01</v>
      </c>
      <c r="N78" s="1">
        <v>0.25</v>
      </c>
      <c r="O78" s="1">
        <v>163.9</v>
      </c>
      <c r="P78" s="1">
        <v>1.22</v>
      </c>
      <c r="Q78" s="1"/>
      <c r="R78" s="1"/>
      <c r="S78" s="1" t="s">
        <v>72</v>
      </c>
      <c r="T78" s="1"/>
      <c r="U78" s="1" t="s">
        <v>73</v>
      </c>
      <c r="V78" s="1"/>
      <c r="W78" s="1" t="s">
        <v>74</v>
      </c>
      <c r="X78" s="1"/>
      <c r="Y78" s="1" t="s">
        <v>75</v>
      </c>
      <c r="Z78" s="1"/>
      <c r="AD78" s="5">
        <v>1.22634</v>
      </c>
      <c r="AE78" s="5">
        <f t="shared" si="13"/>
        <v>3.67902</v>
      </c>
      <c r="AI78" s="5">
        <v>3.5770000000000003E-2</v>
      </c>
      <c r="AJ78" s="5">
        <f t="shared" si="14"/>
        <v>0.10731000000000002</v>
      </c>
      <c r="AL78" s="13">
        <f>Konzentrate!AE77/10*1000</f>
        <v>394.71</v>
      </c>
      <c r="AM78" s="13">
        <f>(Konzentrate!AE77-Konzentrate!AJ78)/10*1000</f>
        <v>383.97900000000004</v>
      </c>
    </row>
    <row r="79" spans="1:39" x14ac:dyDescent="0.35">
      <c r="A79" s="12" t="s">
        <v>120</v>
      </c>
      <c r="B79" s="11" t="s">
        <v>67</v>
      </c>
      <c r="C79" s="2">
        <v>44860</v>
      </c>
      <c r="D79" s="3">
        <v>7.86</v>
      </c>
      <c r="E79" s="4">
        <v>10.1</v>
      </c>
      <c r="F79" s="1">
        <v>-66</v>
      </c>
      <c r="G79" s="3">
        <v>9.58</v>
      </c>
      <c r="H79" s="1">
        <v>84.5</v>
      </c>
      <c r="I79" s="3">
        <v>3.82</v>
      </c>
      <c r="J79" s="1">
        <v>0.67</v>
      </c>
      <c r="K79" s="1">
        <f t="shared" si="12"/>
        <v>0.67</v>
      </c>
      <c r="L79" s="1">
        <v>9.0500000000000007</v>
      </c>
      <c r="M79" s="1">
        <v>0.01</v>
      </c>
      <c r="N79" s="1">
        <v>0.26</v>
      </c>
      <c r="O79" s="1">
        <v>157.19999999999999</v>
      </c>
      <c r="P79" s="1">
        <v>0.22700000000000001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D79" s="5">
        <v>1.2714399999999999</v>
      </c>
      <c r="AE79" s="5">
        <f t="shared" si="13"/>
        <v>3.8143199999999995</v>
      </c>
      <c r="AI79" s="5">
        <v>3.193E-2</v>
      </c>
      <c r="AJ79" s="5">
        <f t="shared" si="14"/>
        <v>9.579E-2</v>
      </c>
      <c r="AL79" s="13">
        <f>Konzentrate!AE78/10*1000</f>
        <v>367.90199999999999</v>
      </c>
      <c r="AM79" s="13">
        <f>(Konzentrate!AE78-Konzentrate!AJ79)/10*1000</f>
        <v>358.32299999999998</v>
      </c>
    </row>
    <row r="80" spans="1:39" x14ac:dyDescent="0.35">
      <c r="A80" s="12" t="s">
        <v>120</v>
      </c>
      <c r="B80" s="11" t="s">
        <v>67</v>
      </c>
      <c r="C80" s="2">
        <v>44867</v>
      </c>
      <c r="D80" s="3">
        <v>7.99</v>
      </c>
      <c r="E80" s="4">
        <v>8.8000000000000007</v>
      </c>
      <c r="F80" s="1">
        <v>-73</v>
      </c>
      <c r="G80" s="3">
        <v>9.23</v>
      </c>
      <c r="H80" s="1">
        <v>79.3</v>
      </c>
      <c r="I80" s="3">
        <v>3.81</v>
      </c>
      <c r="J80" s="1">
        <v>0.67</v>
      </c>
      <c r="K80" s="1">
        <f t="shared" si="12"/>
        <v>0.67</v>
      </c>
      <c r="L80" s="1">
        <v>9.52</v>
      </c>
      <c r="M80" s="1">
        <v>0.01</v>
      </c>
      <c r="N80" s="1">
        <v>0.26</v>
      </c>
      <c r="O80" s="1">
        <v>154.6</v>
      </c>
      <c r="P80" s="1">
        <v>2.29</v>
      </c>
      <c r="Q80" s="1"/>
      <c r="R80" s="1"/>
      <c r="S80" s="1" t="s">
        <v>76</v>
      </c>
      <c r="T80" s="1"/>
      <c r="U80" s="1" t="s">
        <v>77</v>
      </c>
      <c r="V80" s="1"/>
      <c r="W80" s="1" t="s">
        <v>78</v>
      </c>
      <c r="X80" s="1"/>
      <c r="Y80" s="1" t="s">
        <v>79</v>
      </c>
      <c r="Z80" s="1"/>
      <c r="AD80" s="5">
        <v>1.27989</v>
      </c>
      <c r="AE80" s="5">
        <f t="shared" si="13"/>
        <v>3.8396699999999999</v>
      </c>
      <c r="AI80" s="5">
        <v>3.9879999999999999E-2</v>
      </c>
      <c r="AJ80" s="5">
        <f t="shared" si="14"/>
        <v>0.11964</v>
      </c>
      <c r="AL80" s="13">
        <f>Konzentrate!AE79/10*1000</f>
        <v>381.43199999999996</v>
      </c>
      <c r="AM80" s="13">
        <f>(Konzentrate!AE79-Konzentrate!AJ80)/10*1000</f>
        <v>369.46799999999996</v>
      </c>
    </row>
    <row r="81" spans="1:39" x14ac:dyDescent="0.35">
      <c r="A81" s="12" t="s">
        <v>120</v>
      </c>
      <c r="B81" s="11" t="s">
        <v>67</v>
      </c>
      <c r="C81" s="2">
        <v>44874</v>
      </c>
      <c r="D81" s="3">
        <v>8.02</v>
      </c>
      <c r="E81" s="4">
        <v>8</v>
      </c>
      <c r="F81" s="1">
        <v>-76</v>
      </c>
      <c r="G81" s="3">
        <v>8.83</v>
      </c>
      <c r="H81" s="1">
        <v>76.400000000000006</v>
      </c>
      <c r="I81" s="3">
        <v>3.8</v>
      </c>
      <c r="J81" s="1">
        <v>0.76</v>
      </c>
      <c r="K81" s="1">
        <f t="shared" si="12"/>
        <v>0.76</v>
      </c>
      <c r="L81" s="1">
        <v>10.3</v>
      </c>
      <c r="M81" s="1">
        <v>0.01</v>
      </c>
      <c r="N81" s="1">
        <v>0.27</v>
      </c>
      <c r="O81" s="1">
        <v>157</v>
      </c>
      <c r="P81" s="1">
        <v>0.41499999999999998</v>
      </c>
      <c r="Q81" s="1"/>
      <c r="R81" s="1"/>
      <c r="S81" s="1"/>
      <c r="T81" s="1"/>
      <c r="U81" s="1"/>
      <c r="V81" s="1"/>
      <c r="W81" s="1"/>
      <c r="X81" s="1"/>
      <c r="Y81" s="1"/>
      <c r="Z81" s="1"/>
      <c r="AD81" s="5">
        <v>1.22034</v>
      </c>
      <c r="AE81" s="5">
        <f t="shared" si="13"/>
        <v>3.6610199999999997</v>
      </c>
      <c r="AI81" s="5">
        <v>5.28E-2</v>
      </c>
      <c r="AJ81" s="5">
        <f t="shared" si="14"/>
        <v>0.15839999999999999</v>
      </c>
      <c r="AL81" s="13">
        <f>Konzentrate!AE80/10*1000</f>
        <v>383.96699999999998</v>
      </c>
      <c r="AM81" s="13">
        <f>(Konzentrate!AE80-Konzentrate!AJ81)/10*1000</f>
        <v>368.12700000000001</v>
      </c>
    </row>
    <row r="82" spans="1:39" x14ac:dyDescent="0.35">
      <c r="A82" s="12" t="s">
        <v>120</v>
      </c>
      <c r="B82" s="11" t="s">
        <v>67</v>
      </c>
      <c r="C82" s="2">
        <v>44881</v>
      </c>
      <c r="D82" s="3">
        <v>8.0399999999999991</v>
      </c>
      <c r="E82" s="4">
        <v>9.1</v>
      </c>
      <c r="F82" s="1">
        <v>-77</v>
      </c>
      <c r="G82" s="3">
        <v>8.65</v>
      </c>
      <c r="H82" s="1">
        <v>76.099999999999994</v>
      </c>
      <c r="I82" s="3">
        <v>3.8</v>
      </c>
      <c r="J82" s="1">
        <v>1.06</v>
      </c>
      <c r="K82" s="1">
        <f t="shared" si="12"/>
        <v>1.1000000000000001</v>
      </c>
      <c r="L82" s="1">
        <v>10.199999999999999</v>
      </c>
      <c r="M82" s="1">
        <v>7.0000000000000007E-2</v>
      </c>
      <c r="N82" s="1">
        <v>0.3</v>
      </c>
      <c r="O82" s="1">
        <v>161.4</v>
      </c>
      <c r="P82" s="1">
        <v>0.58599999999999997</v>
      </c>
      <c r="Q82" s="1"/>
      <c r="R82" s="1"/>
      <c r="S82" s="1" t="s">
        <v>80</v>
      </c>
      <c r="T82" s="1"/>
      <c r="U82" s="1" t="s">
        <v>81</v>
      </c>
      <c r="V82" s="1"/>
      <c r="W82" s="1" t="s">
        <v>82</v>
      </c>
      <c r="X82" s="1"/>
      <c r="Y82" s="1" t="s">
        <v>83</v>
      </c>
      <c r="Z82" s="1"/>
      <c r="AD82" s="5">
        <v>1.212</v>
      </c>
      <c r="AE82" s="5">
        <f t="shared" si="13"/>
        <v>3.6360000000000001</v>
      </c>
      <c r="AI82" s="5">
        <v>3.4599999999999999E-2</v>
      </c>
      <c r="AJ82" s="5">
        <f t="shared" si="14"/>
        <v>0.1038</v>
      </c>
      <c r="AL82" s="13">
        <f>Konzentrate!AE81/10*1000</f>
        <v>366.10199999999998</v>
      </c>
      <c r="AM82" s="13">
        <f>(Konzentrate!AE81-Konzentrate!AJ82)/10*1000</f>
        <v>355.72199999999998</v>
      </c>
    </row>
    <row r="83" spans="1:39" x14ac:dyDescent="0.35">
      <c r="A83" s="12" t="s">
        <v>120</v>
      </c>
      <c r="B83" s="11" t="s">
        <v>67</v>
      </c>
      <c r="C83" s="2">
        <v>44888</v>
      </c>
      <c r="D83" s="3">
        <v>8.1300000000000008</v>
      </c>
      <c r="E83" s="4">
        <v>7.3</v>
      </c>
      <c r="F83" s="1">
        <v>-82</v>
      </c>
      <c r="G83" s="3">
        <v>7.63</v>
      </c>
      <c r="H83" s="1">
        <v>65.5</v>
      </c>
      <c r="I83" s="3">
        <v>3.8</v>
      </c>
      <c r="J83" s="1">
        <v>0.47</v>
      </c>
      <c r="K83" s="1">
        <f t="shared" si="12"/>
        <v>0.47</v>
      </c>
      <c r="L83" s="1">
        <v>11</v>
      </c>
      <c r="M83" s="1">
        <v>7.0000000000000007E-2</v>
      </c>
      <c r="N83" s="1">
        <v>0.28999999999999998</v>
      </c>
      <c r="O83" s="1">
        <v>150</v>
      </c>
      <c r="P83" s="1">
        <v>1.6</v>
      </c>
      <c r="Q83" s="1"/>
      <c r="R83" s="1"/>
      <c r="S83" s="1"/>
      <c r="T83" s="1"/>
      <c r="U83" s="1"/>
      <c r="V83" s="1"/>
      <c r="W83" s="1"/>
      <c r="X83" s="1"/>
      <c r="Y83" s="1"/>
      <c r="Z83" s="1"/>
      <c r="AD83" s="5">
        <v>1.2541</v>
      </c>
      <c r="AE83" s="5">
        <f t="shared" si="13"/>
        <v>3.7622999999999998</v>
      </c>
      <c r="AI83" s="5">
        <v>4.7300000000000002E-2</v>
      </c>
      <c r="AJ83" s="5">
        <f t="shared" si="14"/>
        <v>0.1419</v>
      </c>
      <c r="AL83" s="13">
        <f>Konzentrate!AE82/10*1000</f>
        <v>363.6</v>
      </c>
      <c r="AM83" s="13">
        <f>(Konzentrate!AE82-Konzentrate!AJ83)/10*1000</f>
        <v>349.41</v>
      </c>
    </row>
    <row r="84" spans="1:39" x14ac:dyDescent="0.35">
      <c r="A84" s="12" t="s">
        <v>120</v>
      </c>
      <c r="B84" s="11" t="s">
        <v>67</v>
      </c>
      <c r="C84" s="2">
        <v>44895</v>
      </c>
      <c r="D84" s="3">
        <v>7.9</v>
      </c>
      <c r="E84" s="4">
        <v>7.6</v>
      </c>
      <c r="F84" s="1">
        <v>-71</v>
      </c>
      <c r="G84" s="3">
        <v>6.85</v>
      </c>
      <c r="H84" s="1">
        <v>58.1</v>
      </c>
      <c r="I84" s="3">
        <v>3.8</v>
      </c>
      <c r="J84" s="1">
        <v>0.23</v>
      </c>
      <c r="K84" s="1">
        <f t="shared" si="12"/>
        <v>0.23</v>
      </c>
      <c r="L84" s="1">
        <v>10.9</v>
      </c>
      <c r="M84" s="1">
        <v>7.0000000000000007E-2</v>
      </c>
      <c r="N84" s="1">
        <v>0.21</v>
      </c>
      <c r="O84" s="1">
        <v>153.80000000000001</v>
      </c>
      <c r="P84" s="1">
        <v>1.87</v>
      </c>
      <c r="Q84" s="1"/>
      <c r="R84" s="1"/>
      <c r="S84" s="12" t="s">
        <v>84</v>
      </c>
      <c r="T84" s="12"/>
      <c r="U84" s="12" t="s">
        <v>85</v>
      </c>
      <c r="V84" s="12"/>
      <c r="W84" s="12" t="s">
        <v>86</v>
      </c>
      <c r="X84" s="12"/>
      <c r="Y84" s="12" t="s">
        <v>87</v>
      </c>
      <c r="Z84" s="12"/>
      <c r="AD84" s="5">
        <v>1.3230999999999999</v>
      </c>
      <c r="AE84" s="5">
        <f t="shared" si="13"/>
        <v>3.9692999999999996</v>
      </c>
      <c r="AI84" s="5">
        <v>3.6999999999999998E-2</v>
      </c>
      <c r="AJ84" s="5">
        <f t="shared" si="14"/>
        <v>0.11099999999999999</v>
      </c>
      <c r="AL84" s="13">
        <f>Konzentrate!AE83/10*1000</f>
        <v>376.22999999999996</v>
      </c>
      <c r="AM84" s="13">
        <f>(Konzentrate!AE83-Konzentrate!AJ84)/10*1000</f>
        <v>365.13</v>
      </c>
    </row>
    <row r="85" spans="1:39" x14ac:dyDescent="0.35">
      <c r="A85" s="12" t="s">
        <v>120</v>
      </c>
      <c r="B85" s="11" t="s">
        <v>67</v>
      </c>
      <c r="C85" s="2">
        <v>44902</v>
      </c>
      <c r="D85" s="3">
        <v>8</v>
      </c>
      <c r="E85" s="4">
        <v>8.1</v>
      </c>
      <c r="F85" s="1">
        <v>-78</v>
      </c>
      <c r="G85" s="1">
        <v>7.75</v>
      </c>
      <c r="H85" s="3">
        <v>67.400000000000006</v>
      </c>
      <c r="I85" s="1">
        <v>3.8</v>
      </c>
      <c r="J85" s="1">
        <v>0.1</v>
      </c>
      <c r="K85" s="1">
        <f t="shared" si="12"/>
        <v>0.1</v>
      </c>
      <c r="L85" s="1">
        <v>11.2</v>
      </c>
      <c r="M85" s="1">
        <v>0.01</v>
      </c>
      <c r="N85" s="1">
        <v>0.27</v>
      </c>
      <c r="O85" s="1">
        <v>143</v>
      </c>
      <c r="P85" s="1">
        <v>1.48</v>
      </c>
      <c r="Q85" s="1"/>
      <c r="R85" s="1"/>
      <c r="S85" s="1"/>
      <c r="T85" s="1"/>
      <c r="U85" s="1"/>
      <c r="V85" s="1"/>
      <c r="W85" s="1"/>
      <c r="X85" s="1"/>
      <c r="Y85" s="1"/>
      <c r="Z85" s="1"/>
      <c r="AD85" s="5">
        <v>1.22793</v>
      </c>
      <c r="AE85" s="5">
        <f t="shared" si="13"/>
        <v>3.6837900000000001</v>
      </c>
      <c r="AI85" s="5">
        <v>3.5770000000000003E-2</v>
      </c>
      <c r="AJ85" s="5">
        <f t="shared" si="14"/>
        <v>0.10731000000000002</v>
      </c>
      <c r="AL85" s="13">
        <f>Konzentrate!AE84/10*1000</f>
        <v>396.92999999999995</v>
      </c>
      <c r="AM85" s="13">
        <f>(Konzentrate!AE84-Konzentrate!AJ85)/10*1000</f>
        <v>386.19899999999996</v>
      </c>
    </row>
    <row r="86" spans="1:39" x14ac:dyDescent="0.35">
      <c r="A86" s="12" t="s">
        <v>120</v>
      </c>
      <c r="B86" s="11" t="s">
        <v>67</v>
      </c>
      <c r="C86" s="2">
        <v>44909</v>
      </c>
      <c r="D86" s="3">
        <v>8.25</v>
      </c>
      <c r="E86" s="4">
        <v>7.9</v>
      </c>
      <c r="F86" s="1">
        <v>-82</v>
      </c>
      <c r="G86" s="3">
        <v>7.63</v>
      </c>
      <c r="H86" s="1">
        <v>65.599999999999994</v>
      </c>
      <c r="I86" s="3">
        <v>3.84</v>
      </c>
      <c r="J86" s="1">
        <v>0.1</v>
      </c>
      <c r="K86" s="1">
        <f t="shared" si="12"/>
        <v>0.1</v>
      </c>
      <c r="L86" s="1">
        <v>10.5</v>
      </c>
      <c r="M86" s="1">
        <v>0.04</v>
      </c>
      <c r="N86" s="1">
        <v>1.1299999999999999</v>
      </c>
      <c r="O86" s="1">
        <v>141.69999999999999</v>
      </c>
      <c r="P86" s="1">
        <v>1.38</v>
      </c>
      <c r="Q86" s="1"/>
      <c r="R86" s="1"/>
      <c r="S86" s="11" t="s">
        <v>88</v>
      </c>
      <c r="T86" s="11"/>
      <c r="U86" s="12" t="s">
        <v>89</v>
      </c>
      <c r="V86" s="12"/>
      <c r="W86" s="12" t="s">
        <v>90</v>
      </c>
      <c r="X86" s="12"/>
      <c r="Y86" s="12" t="s">
        <v>91</v>
      </c>
      <c r="Z86" s="12"/>
      <c r="AD86" s="5">
        <v>1.3155300000000001</v>
      </c>
      <c r="AE86" s="5">
        <f t="shared" si="13"/>
        <v>3.9465900000000005</v>
      </c>
      <c r="AI86" s="5">
        <v>3.5810000000000002E-2</v>
      </c>
      <c r="AJ86" s="5">
        <f t="shared" si="14"/>
        <v>0.10743</v>
      </c>
      <c r="AL86" s="13">
        <f>Konzentrate!AE85/10*1000</f>
        <v>368.37900000000002</v>
      </c>
      <c r="AM86" s="13">
        <f>(Konzentrate!AE85-Konzentrate!AJ86)/10*1000</f>
        <v>357.63600000000002</v>
      </c>
    </row>
    <row r="87" spans="1:39" x14ac:dyDescent="0.35">
      <c r="A87" s="12" t="s">
        <v>120</v>
      </c>
      <c r="B87" s="11" t="s">
        <v>67</v>
      </c>
      <c r="C87" s="2">
        <v>44916</v>
      </c>
      <c r="D87" s="3">
        <v>8</v>
      </c>
      <c r="E87" s="4">
        <v>8.1</v>
      </c>
      <c r="F87" s="1">
        <v>-79</v>
      </c>
      <c r="G87" s="3">
        <v>7.75</v>
      </c>
      <c r="H87" s="1">
        <v>67.400000000000006</v>
      </c>
      <c r="I87" s="3">
        <v>3.8</v>
      </c>
      <c r="J87" s="1">
        <v>0.1</v>
      </c>
      <c r="K87" s="1">
        <f t="shared" si="12"/>
        <v>0.1</v>
      </c>
      <c r="L87" s="1">
        <v>14</v>
      </c>
      <c r="M87" s="1">
        <v>0.04</v>
      </c>
      <c r="N87" s="1">
        <v>0.89</v>
      </c>
      <c r="O87" s="1">
        <v>158.30000000000001</v>
      </c>
      <c r="P87" s="1">
        <v>8.6999999999999994E-2</v>
      </c>
      <c r="Q87" s="1"/>
      <c r="R87" s="1"/>
      <c r="S87" s="6"/>
      <c r="T87" s="6"/>
      <c r="U87" s="1"/>
      <c r="V87" s="1"/>
      <c r="W87" s="1"/>
      <c r="X87" s="1"/>
      <c r="Y87" s="1"/>
      <c r="Z87" s="1"/>
      <c r="AD87" s="5">
        <v>1.25613</v>
      </c>
      <c r="AE87" s="5">
        <f t="shared" si="13"/>
        <v>3.7683900000000001</v>
      </c>
      <c r="AI87" s="5">
        <v>3.8739999999999997E-2</v>
      </c>
      <c r="AJ87" s="5">
        <f t="shared" si="14"/>
        <v>0.11621999999999999</v>
      </c>
      <c r="AL87" s="13">
        <f>Konzentrate!AE86/10*1000</f>
        <v>394.65900000000005</v>
      </c>
      <c r="AM87" s="13">
        <f>(Konzentrate!AE86-Konzentrate!AJ87)/10*1000</f>
        <v>383.03700000000003</v>
      </c>
    </row>
    <row r="88" spans="1:39" x14ac:dyDescent="0.35">
      <c r="A88" s="12" t="s">
        <v>120</v>
      </c>
      <c r="B88" s="11" t="s">
        <v>67</v>
      </c>
      <c r="C88" s="2">
        <v>44923</v>
      </c>
      <c r="D88" s="3">
        <v>8.02</v>
      </c>
      <c r="E88" s="4">
        <v>8.1</v>
      </c>
      <c r="F88" s="1">
        <v>-77</v>
      </c>
      <c r="G88" s="3">
        <v>7.8</v>
      </c>
      <c r="H88" s="1">
        <v>68.400000000000006</v>
      </c>
      <c r="I88" s="3">
        <v>3.78</v>
      </c>
      <c r="J88" s="1">
        <v>0.9</v>
      </c>
      <c r="K88" s="1">
        <f t="shared" si="12"/>
        <v>0.9</v>
      </c>
      <c r="L88" s="1">
        <v>10.3</v>
      </c>
      <c r="M88" s="1">
        <v>0.01</v>
      </c>
      <c r="N88" s="1">
        <v>1.25</v>
      </c>
      <c r="O88" s="1">
        <v>130.69999999999999</v>
      </c>
      <c r="P88" s="1">
        <v>1.1399999999999999</v>
      </c>
      <c r="Q88" s="1"/>
      <c r="R88" s="1"/>
      <c r="S88" s="6" t="s">
        <v>92</v>
      </c>
      <c r="T88" s="6"/>
      <c r="U88" s="1" t="s">
        <v>93</v>
      </c>
      <c r="V88" s="1"/>
      <c r="W88" s="1" t="s">
        <v>94</v>
      </c>
      <c r="X88" s="1"/>
      <c r="Y88" s="1" t="s">
        <v>95</v>
      </c>
      <c r="Z88" s="1"/>
      <c r="AD88" s="5">
        <v>1.2125699999999999</v>
      </c>
      <c r="AE88" s="5">
        <f t="shared" si="13"/>
        <v>3.6377099999999998</v>
      </c>
      <c r="AI88" s="5">
        <v>4.0620000000000003E-2</v>
      </c>
      <c r="AJ88" s="5">
        <f t="shared" si="14"/>
        <v>0.12186000000000001</v>
      </c>
      <c r="AL88" s="13">
        <f>Konzentrate!AE87/10*1000</f>
        <v>376.83900000000006</v>
      </c>
      <c r="AM88" s="13">
        <f>(Konzentrate!AE87-Konzentrate!AJ88)/10*1000</f>
        <v>364.65300000000002</v>
      </c>
    </row>
    <row r="89" spans="1:39" x14ac:dyDescent="0.35">
      <c r="A89" s="12" t="s">
        <v>120</v>
      </c>
      <c r="B89" s="11" t="s">
        <v>67</v>
      </c>
      <c r="C89" s="2">
        <v>44930</v>
      </c>
      <c r="D89" s="3">
        <v>8.34</v>
      </c>
      <c r="E89" s="4">
        <v>9.1</v>
      </c>
      <c r="F89" s="1">
        <v>-86</v>
      </c>
      <c r="G89" s="3">
        <v>10.83</v>
      </c>
      <c r="H89" s="1">
        <v>90.5</v>
      </c>
      <c r="I89" s="3">
        <v>3.83</v>
      </c>
      <c r="J89" s="1">
        <v>0.1</v>
      </c>
      <c r="K89" s="1">
        <f t="shared" si="12"/>
        <v>0.1</v>
      </c>
      <c r="L89" s="1">
        <v>11.5</v>
      </c>
      <c r="M89" s="1">
        <v>0.03</v>
      </c>
      <c r="N89" s="1">
        <v>0.22</v>
      </c>
      <c r="O89" s="1">
        <v>146.30000000000001</v>
      </c>
      <c r="P89" s="1">
        <v>0.501</v>
      </c>
      <c r="Q89" s="1"/>
      <c r="R89" s="1"/>
      <c r="S89" s="6"/>
      <c r="T89" s="6"/>
      <c r="U89" s="1"/>
      <c r="V89" s="1"/>
      <c r="W89" s="1"/>
      <c r="X89" s="1"/>
      <c r="Y89" s="1"/>
      <c r="Z89" s="1"/>
      <c r="AD89" s="5">
        <v>1.22333</v>
      </c>
      <c r="AE89" s="5">
        <f t="shared" si="13"/>
        <v>3.6699900000000003</v>
      </c>
      <c r="AI89" s="5">
        <v>3.4270000000000002E-2</v>
      </c>
      <c r="AJ89" s="5">
        <f t="shared" si="14"/>
        <v>0.10281000000000001</v>
      </c>
      <c r="AL89" s="13">
        <f>Konzentrate!AE88/10*1000</f>
        <v>363.77099999999996</v>
      </c>
      <c r="AM89" s="13">
        <f>(Konzentrate!AE88-Konzentrate!AJ89)/10*1000</f>
        <v>353.48999999999995</v>
      </c>
    </row>
    <row r="90" spans="1:39" x14ac:dyDescent="0.35">
      <c r="A90" s="12" t="s">
        <v>120</v>
      </c>
      <c r="B90" s="11" t="s">
        <v>67</v>
      </c>
      <c r="C90" s="2">
        <v>44937</v>
      </c>
      <c r="D90" s="3">
        <v>7.82</v>
      </c>
      <c r="E90" s="4">
        <v>9.6999999999999993</v>
      </c>
      <c r="F90" s="1">
        <v>-60</v>
      </c>
      <c r="G90" s="3">
        <v>4.0599999999999996</v>
      </c>
      <c r="H90" s="1">
        <v>36.1</v>
      </c>
      <c r="I90" s="3">
        <v>3.82</v>
      </c>
      <c r="J90" s="1">
        <v>1.44</v>
      </c>
      <c r="K90" s="1">
        <f t="shared" si="12"/>
        <v>1.4</v>
      </c>
      <c r="L90" s="1">
        <v>9.0500000000000007</v>
      </c>
      <c r="M90" s="1">
        <v>0.01</v>
      </c>
      <c r="N90" s="1">
        <v>0.35</v>
      </c>
      <c r="O90" s="1">
        <v>142.6</v>
      </c>
      <c r="P90" s="1">
        <v>0.254</v>
      </c>
      <c r="Q90" s="1"/>
      <c r="R90" s="1"/>
      <c r="S90" s="11" t="s">
        <v>96</v>
      </c>
      <c r="T90" s="11"/>
      <c r="U90" s="12" t="s">
        <v>97</v>
      </c>
      <c r="V90" s="12"/>
      <c r="W90" s="12" t="s">
        <v>98</v>
      </c>
      <c r="X90" s="12"/>
      <c r="Y90" s="12" t="s">
        <v>99</v>
      </c>
      <c r="Z90" s="12"/>
      <c r="AD90" s="5">
        <v>1.20201</v>
      </c>
      <c r="AE90" s="5">
        <f t="shared" si="13"/>
        <v>3.6060300000000001</v>
      </c>
      <c r="AI90" s="5">
        <v>4.0439999999999997E-2</v>
      </c>
      <c r="AJ90" s="5">
        <f t="shared" si="14"/>
        <v>0.12131999999999998</v>
      </c>
      <c r="AL90" s="13">
        <f>Konzentrate!AE89/10*1000</f>
        <v>366.99900000000002</v>
      </c>
      <c r="AM90" s="13">
        <f>(Konzentrate!AE89-Konzentrate!AJ90)/10*1000</f>
        <v>354.86700000000002</v>
      </c>
    </row>
    <row r="91" spans="1:39" x14ac:dyDescent="0.35">
      <c r="A91" s="12" t="s">
        <v>120</v>
      </c>
      <c r="B91" s="11" t="s">
        <v>67</v>
      </c>
      <c r="C91" s="2">
        <v>44944</v>
      </c>
      <c r="D91" s="3">
        <v>7.81</v>
      </c>
      <c r="E91" s="4">
        <v>9.1</v>
      </c>
      <c r="F91" s="1">
        <v>-59</v>
      </c>
      <c r="G91" s="3">
        <v>5.78</v>
      </c>
      <c r="H91" s="1">
        <v>51.6</v>
      </c>
      <c r="I91" s="3">
        <v>3.84</v>
      </c>
      <c r="J91" s="1">
        <v>1.21</v>
      </c>
      <c r="K91" s="1">
        <f t="shared" si="12"/>
        <v>1.2</v>
      </c>
      <c r="L91" s="1">
        <v>9.48</v>
      </c>
      <c r="M91" s="1">
        <v>0.06</v>
      </c>
      <c r="N91" s="1">
        <v>0.53</v>
      </c>
      <c r="O91" s="1">
        <v>148.4</v>
      </c>
      <c r="P91" s="1">
        <v>0.39300000000000002</v>
      </c>
      <c r="Q91" s="1"/>
      <c r="R91" s="1"/>
      <c r="S91" s="6"/>
      <c r="T91" s="6"/>
      <c r="U91" s="1"/>
      <c r="V91" s="1"/>
      <c r="W91" s="1"/>
      <c r="X91" s="1"/>
      <c r="Y91" s="1"/>
      <c r="Z91" s="1"/>
      <c r="AD91" s="5">
        <v>1.22644</v>
      </c>
      <c r="AE91" s="5">
        <f t="shared" si="13"/>
        <v>3.6793199999999997</v>
      </c>
      <c r="AI91" s="5">
        <v>2.2089999999999999E-2</v>
      </c>
      <c r="AJ91" s="5">
        <f t="shared" si="14"/>
        <v>6.6269999999999996E-2</v>
      </c>
      <c r="AL91" s="13">
        <f>Konzentrate!AE90/10*1000</f>
        <v>360.60300000000001</v>
      </c>
      <c r="AM91" s="13">
        <f>(Konzentrate!AE90-Konzentrate!AJ91)/10*1000</f>
        <v>353.976</v>
      </c>
    </row>
    <row r="92" spans="1:39" x14ac:dyDescent="0.35">
      <c r="A92" s="12" t="s">
        <v>120</v>
      </c>
      <c r="B92" s="11" t="s">
        <v>67</v>
      </c>
      <c r="C92" s="2">
        <v>44951</v>
      </c>
      <c r="D92" s="3">
        <v>7.78</v>
      </c>
      <c r="E92" s="4">
        <v>9.8000000000000007</v>
      </c>
      <c r="F92" s="1">
        <v>-58</v>
      </c>
      <c r="G92" s="3">
        <v>5.93</v>
      </c>
      <c r="H92" s="1">
        <v>52.2</v>
      </c>
      <c r="I92" s="3">
        <v>3.79</v>
      </c>
      <c r="J92" s="1">
        <v>0.69</v>
      </c>
      <c r="K92" s="1">
        <f t="shared" si="12"/>
        <v>0.69</v>
      </c>
      <c r="L92" s="1">
        <v>10</v>
      </c>
      <c r="M92" s="1">
        <v>7.0000000000000007E-2</v>
      </c>
      <c r="N92" s="1">
        <v>0.32</v>
      </c>
      <c r="O92" s="1">
        <v>151.19999999999999</v>
      </c>
      <c r="P92" s="1">
        <v>0.28299999999999997</v>
      </c>
      <c r="Q92" s="1"/>
      <c r="R92" s="1"/>
      <c r="S92" s="11" t="s">
        <v>100</v>
      </c>
      <c r="T92" s="11"/>
      <c r="U92" s="12" t="s">
        <v>101</v>
      </c>
      <c r="V92" s="12"/>
      <c r="W92" s="12" t="s">
        <v>102</v>
      </c>
      <c r="X92" s="12"/>
      <c r="Y92" s="12" t="s">
        <v>103</v>
      </c>
      <c r="Z92" s="12"/>
      <c r="AD92" s="5">
        <v>1.24726</v>
      </c>
      <c r="AE92" s="5">
        <f t="shared" si="13"/>
        <v>3.7417800000000003</v>
      </c>
      <c r="AI92" s="5">
        <v>4.5659999999999999E-2</v>
      </c>
      <c r="AJ92" s="5">
        <f t="shared" si="14"/>
        <v>0.13697999999999999</v>
      </c>
      <c r="AL92" s="13">
        <f>Konzentrate!AE91/10*1000</f>
        <v>367.93199999999996</v>
      </c>
      <c r="AM92" s="13">
        <f>(Konzentrate!AE91-Konzentrate!AJ92)/10*1000</f>
        <v>354.23399999999998</v>
      </c>
    </row>
    <row r="93" spans="1:39" x14ac:dyDescent="0.35">
      <c r="A93" s="12" t="s">
        <v>120</v>
      </c>
      <c r="B93" s="11" t="s">
        <v>67</v>
      </c>
      <c r="C93" s="2">
        <v>44958</v>
      </c>
      <c r="D93" s="3">
        <v>7.84</v>
      </c>
      <c r="E93" s="4">
        <v>9.6</v>
      </c>
      <c r="F93" s="1">
        <v>-60</v>
      </c>
      <c r="G93" s="3">
        <v>5.51</v>
      </c>
      <c r="H93" s="1">
        <v>49.7</v>
      </c>
      <c r="I93" s="3">
        <v>3.76</v>
      </c>
      <c r="J93" s="1">
        <v>0.28000000000000003</v>
      </c>
      <c r="K93" s="1">
        <f t="shared" si="12"/>
        <v>0.28000000000000003</v>
      </c>
      <c r="L93" s="1">
        <v>10.5</v>
      </c>
      <c r="M93" s="1"/>
      <c r="N93" s="1">
        <v>0.39</v>
      </c>
      <c r="O93" s="1">
        <v>147.4</v>
      </c>
      <c r="P93" s="1">
        <v>1.82</v>
      </c>
      <c r="Q93" s="1"/>
      <c r="R93" s="1"/>
      <c r="S93" s="11"/>
      <c r="T93" s="11"/>
      <c r="U93" s="12"/>
      <c r="V93" s="12"/>
      <c r="W93" s="12"/>
      <c r="X93" s="12"/>
      <c r="Y93" s="12"/>
      <c r="Z93" s="12"/>
      <c r="AD93" s="5">
        <v>1.2468900000000001</v>
      </c>
      <c r="AE93" s="5">
        <f t="shared" si="13"/>
        <v>3.7406700000000002</v>
      </c>
      <c r="AI93" s="5">
        <v>4.1209999999999997E-2</v>
      </c>
      <c r="AJ93" s="5">
        <f t="shared" si="14"/>
        <v>0.12362999999999999</v>
      </c>
      <c r="AL93" s="13">
        <f>Konzentrate!AE92/10*1000</f>
        <v>374.178</v>
      </c>
      <c r="AM93" s="13">
        <f>(Konzentrate!AE92-Konzentrate!AJ93)/10*1000</f>
        <v>361.81500000000005</v>
      </c>
    </row>
    <row r="94" spans="1:39" x14ac:dyDescent="0.35">
      <c r="A94" s="12" t="s">
        <v>120</v>
      </c>
      <c r="B94" s="11" t="s">
        <v>67</v>
      </c>
      <c r="C94" s="2">
        <v>44965</v>
      </c>
      <c r="D94" s="3">
        <v>8.16</v>
      </c>
      <c r="E94" s="4">
        <v>10.1</v>
      </c>
      <c r="F94" s="1">
        <v>-75</v>
      </c>
      <c r="G94" s="3">
        <v>5.15</v>
      </c>
      <c r="H94" s="1">
        <v>43.8</v>
      </c>
      <c r="I94" s="3">
        <v>3.76</v>
      </c>
      <c r="J94" s="1">
        <v>0.1</v>
      </c>
      <c r="K94" s="1">
        <f t="shared" si="12"/>
        <v>0.1</v>
      </c>
      <c r="L94" s="1">
        <v>10.9</v>
      </c>
      <c r="M94" s="1">
        <v>0.01</v>
      </c>
      <c r="N94" s="1">
        <v>0.27</v>
      </c>
      <c r="O94" s="1">
        <v>143.30000000000001</v>
      </c>
      <c r="P94" s="1">
        <v>2.52</v>
      </c>
      <c r="Q94" s="1"/>
      <c r="R94" s="1"/>
      <c r="S94" s="11" t="s">
        <v>104</v>
      </c>
      <c r="T94" s="11"/>
      <c r="U94" s="12" t="s">
        <v>105</v>
      </c>
      <c r="V94" s="12"/>
      <c r="W94" s="12" t="s">
        <v>106</v>
      </c>
      <c r="X94" s="12"/>
      <c r="Y94" s="12" t="s">
        <v>107</v>
      </c>
      <c r="Z94" s="12"/>
      <c r="AD94" s="5">
        <v>1.2720800000000001</v>
      </c>
      <c r="AE94" s="5">
        <f t="shared" si="13"/>
        <v>3.8162400000000005</v>
      </c>
      <c r="AI94" s="5">
        <v>3.6630000000000003E-2</v>
      </c>
      <c r="AJ94" s="5">
        <f t="shared" si="14"/>
        <v>0.10989000000000002</v>
      </c>
      <c r="AL94" s="13">
        <f>Konzentrate!AE93/10*1000</f>
        <v>374.06700000000006</v>
      </c>
      <c r="AM94" s="13">
        <f>(Konzentrate!AE93-Konzentrate!AJ94)/10*1000</f>
        <v>363.07800000000003</v>
      </c>
    </row>
    <row r="95" spans="1:39" x14ac:dyDescent="0.35">
      <c r="A95" s="12" t="s">
        <v>120</v>
      </c>
      <c r="B95" s="11" t="s">
        <v>67</v>
      </c>
      <c r="C95" s="2">
        <v>44972</v>
      </c>
      <c r="D95" s="3">
        <v>7.91</v>
      </c>
      <c r="E95" s="4">
        <v>9.9</v>
      </c>
      <c r="F95" s="1">
        <v>-65</v>
      </c>
      <c r="G95" s="3">
        <v>8.1199999999999992</v>
      </c>
      <c r="H95" s="1">
        <v>72.2</v>
      </c>
      <c r="I95" s="3">
        <v>3.75</v>
      </c>
      <c r="J95" s="1">
        <v>0.1</v>
      </c>
      <c r="K95" s="1">
        <f t="shared" si="12"/>
        <v>0.1</v>
      </c>
      <c r="L95" s="1">
        <v>11.5</v>
      </c>
      <c r="M95" s="1">
        <v>0.04</v>
      </c>
      <c r="N95" s="1">
        <v>0.31</v>
      </c>
      <c r="O95" s="1">
        <v>139</v>
      </c>
      <c r="P95" s="1">
        <v>1.33</v>
      </c>
      <c r="Q95" s="1">
        <v>136.4</v>
      </c>
      <c r="R95" s="1">
        <v>0.77900000000000003</v>
      </c>
      <c r="S95" s="1"/>
      <c r="T95" s="1"/>
      <c r="U95" s="1"/>
      <c r="V95" s="1"/>
      <c r="W95" s="1"/>
      <c r="X95" s="1"/>
      <c r="Y95" s="1"/>
      <c r="Z95" s="1"/>
      <c r="AD95" s="5">
        <v>1.3040499999999999</v>
      </c>
      <c r="AE95" s="5">
        <f t="shared" si="13"/>
        <v>3.9121499999999996</v>
      </c>
      <c r="AI95" s="5">
        <v>4.718E-2</v>
      </c>
      <c r="AJ95" s="5">
        <f t="shared" si="14"/>
        <v>0.14154</v>
      </c>
      <c r="AL95" s="13">
        <f>Konzentrate!AE94/10*1000</f>
        <v>381.62400000000008</v>
      </c>
      <c r="AM95" s="13">
        <f>(Konzentrate!AE94-Konzentrate!AJ95)/10*1000</f>
        <v>367.47000000000008</v>
      </c>
    </row>
    <row r="96" spans="1:39" x14ac:dyDescent="0.35">
      <c r="A96" s="12" t="s">
        <v>120</v>
      </c>
      <c r="B96" s="11" t="s">
        <v>67</v>
      </c>
      <c r="C96" s="2">
        <v>44979</v>
      </c>
      <c r="D96" s="3">
        <v>8.11</v>
      </c>
      <c r="E96" s="4">
        <v>9.6</v>
      </c>
      <c r="F96" s="1">
        <v>-74</v>
      </c>
      <c r="G96" s="3">
        <v>9.4499999999999993</v>
      </c>
      <c r="H96" s="1">
        <v>85.2</v>
      </c>
      <c r="I96" s="3">
        <v>3.73</v>
      </c>
      <c r="J96" s="1">
        <v>0.1</v>
      </c>
      <c r="K96" s="1">
        <f t="shared" si="12"/>
        <v>0.1</v>
      </c>
      <c r="L96" s="1">
        <v>11.4</v>
      </c>
      <c r="M96" s="1">
        <v>0.01</v>
      </c>
      <c r="N96" s="1">
        <v>0.32</v>
      </c>
      <c r="O96" s="1">
        <v>143.9</v>
      </c>
      <c r="P96" s="1">
        <v>0.623</v>
      </c>
      <c r="Q96" s="1"/>
      <c r="R96" s="1"/>
      <c r="S96" s="11" t="s">
        <v>108</v>
      </c>
      <c r="T96" s="11"/>
      <c r="U96" s="12" t="s">
        <v>109</v>
      </c>
      <c r="V96" s="12"/>
      <c r="W96" s="12" t="s">
        <v>110</v>
      </c>
      <c r="X96" s="12"/>
      <c r="Y96" s="12" t="s">
        <v>111</v>
      </c>
      <c r="Z96" s="12"/>
      <c r="AD96" s="5">
        <v>1.2628999999999999</v>
      </c>
      <c r="AE96" s="5">
        <f t="shared" si="13"/>
        <v>3.7886999999999995</v>
      </c>
      <c r="AI96" s="5">
        <v>4.0829999999999998E-2</v>
      </c>
      <c r="AJ96" s="5">
        <f t="shared" si="14"/>
        <v>0.12248999999999999</v>
      </c>
      <c r="AL96" s="13">
        <f>Konzentrate!AE95/10*1000</f>
        <v>391.21499999999997</v>
      </c>
      <c r="AM96" s="13">
        <f>(Konzentrate!AE95-Konzentrate!AJ96)/10*1000</f>
        <v>378.96599999999995</v>
      </c>
    </row>
    <row r="97" spans="1:39" x14ac:dyDescent="0.35">
      <c r="A97" s="12" t="s">
        <v>120</v>
      </c>
      <c r="B97" s="11" t="s">
        <v>67</v>
      </c>
      <c r="C97" s="2">
        <v>44986</v>
      </c>
      <c r="D97" s="3">
        <v>7.99</v>
      </c>
      <c r="E97" s="4">
        <v>8.9</v>
      </c>
      <c r="F97" s="1">
        <v>-67</v>
      </c>
      <c r="G97" s="3">
        <v>10.47</v>
      </c>
      <c r="H97" s="1">
        <v>91.8</v>
      </c>
      <c r="I97" s="3">
        <v>3.74</v>
      </c>
      <c r="J97" s="1">
        <v>0.1</v>
      </c>
      <c r="K97" s="1">
        <f t="shared" si="12"/>
        <v>0.1</v>
      </c>
      <c r="L97" s="1">
        <v>11.1</v>
      </c>
      <c r="M97" s="1">
        <v>0.01</v>
      </c>
      <c r="N97" s="1">
        <v>0.55000000000000004</v>
      </c>
      <c r="O97" s="1">
        <v>141.69999999999999</v>
      </c>
      <c r="P97" s="1">
        <v>2.7E-2</v>
      </c>
      <c r="Q97" s="1"/>
      <c r="R97" s="1"/>
      <c r="S97" s="1"/>
      <c r="T97" s="1"/>
      <c r="U97" s="1"/>
      <c r="V97" s="1"/>
      <c r="W97" s="1"/>
      <c r="X97" s="1"/>
      <c r="Y97" s="1"/>
      <c r="Z97" s="1"/>
      <c r="AD97" s="5">
        <v>1.26152</v>
      </c>
      <c r="AE97" s="5">
        <f t="shared" si="13"/>
        <v>3.7845599999999999</v>
      </c>
      <c r="AI97" s="5">
        <v>5.4530000000000002E-2</v>
      </c>
      <c r="AJ97" s="5">
        <f t="shared" si="14"/>
        <v>0.16359000000000001</v>
      </c>
      <c r="AL97" s="13">
        <f>Konzentrate!AE96/10*1000</f>
        <v>378.86999999999995</v>
      </c>
      <c r="AM97" s="13">
        <f>(Konzentrate!AE96-Konzentrate!AJ97)/10*1000</f>
        <v>362.51099999999991</v>
      </c>
    </row>
    <row r="98" spans="1:39" x14ac:dyDescent="0.35">
      <c r="A98" s="12" t="s">
        <v>120</v>
      </c>
      <c r="B98" s="11" t="s">
        <v>67</v>
      </c>
      <c r="C98" s="2">
        <v>44993</v>
      </c>
      <c r="D98" s="3">
        <v>8.25</v>
      </c>
      <c r="E98" s="4">
        <v>9.1999999999999993</v>
      </c>
      <c r="F98" s="1">
        <v>-81</v>
      </c>
      <c r="G98" s="3">
        <v>9.9</v>
      </c>
      <c r="H98" s="1">
        <v>89.7</v>
      </c>
      <c r="I98" s="3">
        <v>3.73</v>
      </c>
      <c r="J98" s="1">
        <v>0.1</v>
      </c>
      <c r="K98" s="1">
        <f t="shared" si="12"/>
        <v>0.1</v>
      </c>
      <c r="L98" s="1">
        <v>11.9</v>
      </c>
      <c r="M98" s="1">
        <v>0.01</v>
      </c>
      <c r="N98" s="1">
        <v>0.36</v>
      </c>
      <c r="O98" s="1">
        <v>142.6</v>
      </c>
      <c r="P98" s="1">
        <v>2.65</v>
      </c>
      <c r="Q98" s="1"/>
      <c r="R98" s="1"/>
      <c r="S98" s="1" t="s">
        <v>112</v>
      </c>
      <c r="T98" s="1"/>
      <c r="U98" s="1" t="s">
        <v>113</v>
      </c>
      <c r="V98" s="1"/>
      <c r="W98" s="1" t="s">
        <v>114</v>
      </c>
      <c r="X98" s="1"/>
      <c r="Y98" s="1" t="s">
        <v>115</v>
      </c>
      <c r="Z98" s="1"/>
      <c r="AD98" s="5">
        <v>1.16001</v>
      </c>
      <c r="AE98" s="5">
        <f t="shared" si="13"/>
        <v>3.4800300000000002</v>
      </c>
      <c r="AI98" s="5">
        <v>5.1740000000000001E-2</v>
      </c>
      <c r="AJ98" s="5">
        <f t="shared" si="14"/>
        <v>0.15522</v>
      </c>
      <c r="AL98" s="13">
        <f>Konzentrate!AE97/10*1000</f>
        <v>378.45600000000002</v>
      </c>
      <c r="AM98" s="13">
        <f>(Konzentrate!AE97-Konzentrate!AJ98)/10*1000</f>
        <v>362.93399999999997</v>
      </c>
    </row>
    <row r="99" spans="1:39" x14ac:dyDescent="0.35">
      <c r="A99" s="12" t="s">
        <v>120</v>
      </c>
      <c r="B99" s="11" t="s">
        <v>67</v>
      </c>
      <c r="C99" s="2">
        <v>45000</v>
      </c>
      <c r="D99" s="3">
        <v>8.48</v>
      </c>
      <c r="E99" s="4">
        <v>8.6</v>
      </c>
      <c r="F99" s="1">
        <v>-94</v>
      </c>
      <c r="G99" s="3">
        <v>10.46</v>
      </c>
      <c r="H99" s="1">
        <v>93.9</v>
      </c>
      <c r="I99" s="3">
        <v>3.73</v>
      </c>
      <c r="J99" s="1">
        <v>0.1</v>
      </c>
      <c r="K99" s="1">
        <f t="shared" si="12"/>
        <v>0.1</v>
      </c>
      <c r="L99" s="1">
        <v>11.9</v>
      </c>
      <c r="M99" s="1">
        <v>0.01</v>
      </c>
      <c r="N99" s="1">
        <v>0.3</v>
      </c>
      <c r="O99" s="1">
        <v>145.9</v>
      </c>
      <c r="P99" s="1">
        <v>1.02</v>
      </c>
      <c r="Q99" s="1"/>
      <c r="R99" s="1"/>
      <c r="S99" s="1"/>
      <c r="T99" s="1"/>
      <c r="U99" s="1"/>
      <c r="V99" s="1"/>
      <c r="W99" s="1"/>
      <c r="X99" s="1"/>
      <c r="Y99" s="1"/>
      <c r="Z99" s="1"/>
      <c r="AD99" s="5">
        <v>1.2536400000000001</v>
      </c>
      <c r="AE99" s="5">
        <f t="shared" si="13"/>
        <v>3.7609200000000005</v>
      </c>
      <c r="AI99" s="5">
        <v>4.709E-2</v>
      </c>
      <c r="AJ99" s="5">
        <f t="shared" si="14"/>
        <v>0.14127000000000001</v>
      </c>
      <c r="AL99" s="13">
        <f>Konzentrate!AE98/10*1000</f>
        <v>348.00299999999999</v>
      </c>
      <c r="AM99" s="13">
        <f>(Konzentrate!AE98-Konzentrate!AJ99)/10*1000</f>
        <v>333.87600000000003</v>
      </c>
    </row>
    <row r="100" spans="1:39" x14ac:dyDescent="0.35">
      <c r="A100" s="12" t="s">
        <v>120</v>
      </c>
      <c r="B100" s="11" t="s">
        <v>67</v>
      </c>
      <c r="C100" s="2">
        <v>45007</v>
      </c>
      <c r="D100" s="3">
        <v>8.2799999999999994</v>
      </c>
      <c r="E100" s="4">
        <v>10.7</v>
      </c>
      <c r="F100" s="1">
        <v>-89</v>
      </c>
      <c r="G100" s="3">
        <v>10.53</v>
      </c>
      <c r="H100" s="1">
        <v>100.3</v>
      </c>
      <c r="I100" s="3">
        <v>3.71</v>
      </c>
      <c r="J100" s="1">
        <v>0.1</v>
      </c>
      <c r="K100" s="1">
        <f t="shared" si="12"/>
        <v>0.1</v>
      </c>
      <c r="L100" s="1">
        <v>12.1</v>
      </c>
      <c r="M100" s="1">
        <v>0.01</v>
      </c>
      <c r="N100" s="1">
        <v>0.31</v>
      </c>
      <c r="O100" s="1">
        <v>142.30000000000001</v>
      </c>
      <c r="P100" s="1">
        <v>0.875</v>
      </c>
      <c r="Q100" s="1"/>
      <c r="R100" s="1"/>
      <c r="S100" s="1" t="s">
        <v>116</v>
      </c>
      <c r="T100" s="1"/>
      <c r="U100" s="1" t="s">
        <v>117</v>
      </c>
      <c r="V100" s="1"/>
      <c r="W100" s="1" t="s">
        <v>118</v>
      </c>
      <c r="X100" s="1"/>
      <c r="Y100" s="1" t="s">
        <v>119</v>
      </c>
      <c r="Z100" s="1"/>
      <c r="AD100" s="5">
        <v>1.2535000000000001</v>
      </c>
      <c r="AE100" s="5">
        <f t="shared" si="13"/>
        <v>3.7605000000000004</v>
      </c>
      <c r="AI100" s="5">
        <v>5.1060000000000001E-2</v>
      </c>
      <c r="AJ100" s="5">
        <f t="shared" si="14"/>
        <v>0.15318000000000001</v>
      </c>
      <c r="AL100" s="13">
        <f>Konzentrate!AE99/10*1000</f>
        <v>376.09200000000004</v>
      </c>
      <c r="AM100" s="13">
        <f>(Konzentrate!AE99-Konzentrate!AJ100)/10*1000</f>
        <v>360.77400000000006</v>
      </c>
    </row>
    <row r="101" spans="1:39" x14ac:dyDescent="0.35">
      <c r="AI101" s="5">
        <v>5.9029999999999999E-2</v>
      </c>
      <c r="AJ101" s="5">
        <f t="shared" si="14"/>
        <v>0.17709</v>
      </c>
      <c r="AL101" s="13">
        <f>Konzentrate!AE100/10*1000</f>
        <v>376.05000000000007</v>
      </c>
      <c r="AM101" s="13">
        <f>(Konzentrate!AE100-Konzentrate!AJ101)/10*1000</f>
        <v>358.34100000000001</v>
      </c>
    </row>
  </sheetData>
  <mergeCells count="6">
    <mergeCell ref="Y1:Z1"/>
    <mergeCell ref="O1:P1"/>
    <mergeCell ref="S1:T1"/>
    <mergeCell ref="U1:V1"/>
    <mergeCell ref="W1:X1"/>
    <mergeCell ref="Q1:R1"/>
  </mergeCells>
  <conditionalFormatting sqref="AK1">
    <cfRule type="colorScale" priority="9">
      <colorScale>
        <cfvo type="min"/>
        <cfvo type="max"/>
        <color rgb="FFFFEF9C"/>
        <color rgb="FF63BE7B"/>
      </colorScale>
    </cfRule>
    <cfRule type="colorScale" priority="10">
      <colorScale>
        <cfvo type="min"/>
        <cfvo type="max"/>
        <color rgb="FFFFEF9C"/>
        <color rgb="FF63BE7B"/>
      </colorScale>
    </cfRule>
    <cfRule type="colorScale" priority="11">
      <colorScale>
        <cfvo type="min"/>
        <cfvo type="max"/>
        <color rgb="FFFFEF9C"/>
        <color rgb="FF63BE7B"/>
      </colorScale>
    </cfRule>
    <cfRule type="colorScale" priority="12">
      <colorScale>
        <cfvo type="min"/>
        <cfvo type="max"/>
        <color rgb="FFFFEF9C"/>
        <color rgb="FF63BE7B"/>
      </colorScale>
    </cfRule>
  </conditionalFormatting>
  <conditionalFormatting sqref="AL1:AM1">
    <cfRule type="colorScale" priority="5">
      <colorScale>
        <cfvo type="min"/>
        <cfvo type="max"/>
        <color rgb="FFFFEF9C"/>
        <color rgb="FF63BE7B"/>
      </colorScale>
    </cfRule>
    <cfRule type="colorScale" priority="6">
      <colorScale>
        <cfvo type="min"/>
        <cfvo type="max"/>
        <color rgb="FFFFEF9C"/>
        <color rgb="FF63BE7B"/>
      </colorScale>
    </cfRule>
    <cfRule type="colorScale" priority="7">
      <colorScale>
        <cfvo type="min"/>
        <cfvo type="max"/>
        <color rgb="FFFFEF9C"/>
        <color rgb="FF63BE7B"/>
      </colorScale>
    </cfRule>
    <cfRule type="colorScale" priority="8">
      <colorScale>
        <cfvo type="min"/>
        <cfvo type="max"/>
        <color rgb="FFFFEF9C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Konzentrate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Stricker</dc:creator>
  <cp:lastModifiedBy>Birthe Stricker</cp:lastModifiedBy>
  <dcterms:created xsi:type="dcterms:W3CDTF">2023-05-10T12:14:06Z</dcterms:created>
  <dcterms:modified xsi:type="dcterms:W3CDTF">2024-08-10T13:08:26Z</dcterms:modified>
</cp:coreProperties>
</file>