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Birthe Uni\Documents\Doktorarbeit\10_DissertationUndDisputation\Rohdaten_Tore\Final\"/>
    </mc:Choice>
  </mc:AlternateContent>
  <xr:revisionPtr revIDLastSave="0" documentId="13_ncr:1_{312C85CB-2F88-4B62-97C3-2F488FA782AD}" xr6:coauthVersionLast="47" xr6:coauthVersionMax="47" xr10:uidLastSave="{00000000-0000-0000-0000-000000000000}"/>
  <bookViews>
    <workbookView xWindow="-57720" yWindow="-120" windowWidth="29040" windowHeight="15840" xr2:uid="{00000000-000D-0000-FFFF-FFFF00000000}"/>
  </bookViews>
  <sheets>
    <sheet name="Gesamt_Batc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Z130" i="1" l="1"/>
  <c r="AZ129" i="1"/>
  <c r="AY124" i="1"/>
  <c r="AX124" i="1"/>
  <c r="AY123" i="1"/>
  <c r="AX123" i="1"/>
  <c r="AZ118" i="1"/>
  <c r="AZ117" i="1"/>
  <c r="AZ113" i="1"/>
  <c r="AZ112" i="1"/>
  <c r="AZ111" i="1"/>
  <c r="AZ110" i="1"/>
  <c r="AZ109" i="1"/>
  <c r="AZ108" i="1"/>
  <c r="AZ107" i="1"/>
  <c r="AZ105" i="1"/>
  <c r="AT127" i="1"/>
  <c r="AS127" i="1"/>
  <c r="AR127" i="1"/>
  <c r="AQ127" i="1"/>
  <c r="AP127" i="1"/>
  <c r="AO127" i="1"/>
  <c r="AN127" i="1"/>
  <c r="AM127" i="1"/>
  <c r="AL127" i="1"/>
  <c r="AK127" i="1"/>
  <c r="AZ123" i="1" l="1"/>
  <c r="AZ124" i="1"/>
  <c r="AD3" i="1"/>
  <c r="AD4" i="1"/>
  <c r="AD5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I131" i="1" l="1"/>
  <c r="AG131" i="1"/>
  <c r="AI130" i="1"/>
  <c r="AG130" i="1"/>
  <c r="AI129" i="1"/>
  <c r="AG129" i="1"/>
  <c r="AI128" i="1" l="1"/>
  <c r="AG128" i="1"/>
  <c r="W128" i="1"/>
  <c r="AI127" i="1"/>
  <c r="AG127" i="1"/>
  <c r="W127" i="1"/>
  <c r="AI126" i="1"/>
  <c r="AG126" i="1"/>
  <c r="W126" i="1"/>
  <c r="AI101" i="1" l="1"/>
  <c r="AG101" i="1"/>
  <c r="AI100" i="1"/>
  <c r="AG100" i="1"/>
  <c r="AI99" i="1"/>
  <c r="AG99" i="1"/>
  <c r="AI98" i="1"/>
  <c r="AG98" i="1"/>
  <c r="AI97" i="1"/>
  <c r="AG97" i="1"/>
  <c r="AI96" i="1"/>
  <c r="AG96" i="1"/>
  <c r="W98" i="1" l="1"/>
  <c r="W97" i="1"/>
  <c r="W96" i="1"/>
  <c r="AI95" i="1"/>
  <c r="AG95" i="1"/>
  <c r="AI94" i="1"/>
  <c r="AG94" i="1"/>
  <c r="AI93" i="1"/>
  <c r="AG93" i="1"/>
  <c r="AI78" i="1"/>
  <c r="AG78" i="1"/>
  <c r="AI77" i="1"/>
  <c r="AG77" i="1"/>
  <c r="AI76" i="1"/>
  <c r="AG76" i="1"/>
  <c r="AI75" i="1"/>
  <c r="AG75" i="1"/>
  <c r="AI74" i="1"/>
  <c r="AG74" i="1"/>
  <c r="AI73" i="1"/>
  <c r="AG73" i="1"/>
  <c r="AI72" i="1"/>
  <c r="AG72" i="1"/>
  <c r="AI71" i="1"/>
  <c r="AG71" i="1"/>
  <c r="AI70" i="1"/>
  <c r="AG70" i="1"/>
  <c r="AI69" i="1"/>
  <c r="AG69" i="1"/>
  <c r="AI68" i="1"/>
  <c r="AG68" i="1"/>
  <c r="AI67" i="1"/>
  <c r="AG67" i="1"/>
  <c r="AI66" i="1"/>
  <c r="AG66" i="1"/>
  <c r="AI65" i="1"/>
  <c r="AG65" i="1"/>
  <c r="AI64" i="1"/>
  <c r="AG64" i="1"/>
  <c r="AI61" i="1"/>
  <c r="AG61" i="1"/>
  <c r="AI60" i="1"/>
  <c r="AG60" i="1"/>
  <c r="AI59" i="1"/>
  <c r="AG59" i="1"/>
  <c r="AI58" i="1"/>
  <c r="AG58" i="1"/>
  <c r="AI57" i="1"/>
  <c r="AG57" i="1"/>
  <c r="AI56" i="1"/>
  <c r="AG56" i="1"/>
  <c r="AI55" i="1"/>
  <c r="AG55" i="1"/>
  <c r="AI54" i="1"/>
  <c r="AG54" i="1"/>
  <c r="AI53" i="1"/>
  <c r="AG53" i="1"/>
  <c r="AI52" i="1"/>
  <c r="AG52" i="1"/>
  <c r="AI51" i="1"/>
  <c r="AG51" i="1"/>
  <c r="AI50" i="1"/>
  <c r="AG50" i="1"/>
  <c r="AI49" i="1"/>
  <c r="AG49" i="1"/>
  <c r="AI48" i="1"/>
  <c r="AG48" i="1"/>
  <c r="AI47" i="1"/>
  <c r="AG47" i="1"/>
  <c r="AI46" i="1"/>
  <c r="AG46" i="1"/>
  <c r="AI45" i="1"/>
  <c r="AG45" i="1"/>
  <c r="AI44" i="1"/>
  <c r="AG44" i="1"/>
  <c r="AI43" i="1"/>
  <c r="AG43" i="1"/>
  <c r="AI42" i="1"/>
  <c r="AG42" i="1"/>
  <c r="AI41" i="1"/>
  <c r="AG41" i="1"/>
  <c r="AI40" i="1"/>
  <c r="AG40" i="1"/>
  <c r="AI39" i="1"/>
  <c r="AG39" i="1"/>
  <c r="AI38" i="1"/>
  <c r="AG38" i="1"/>
  <c r="AI37" i="1"/>
  <c r="AG37" i="1"/>
  <c r="AI36" i="1"/>
  <c r="AG36" i="1"/>
  <c r="AI35" i="1"/>
  <c r="AG35" i="1"/>
  <c r="AI34" i="1"/>
  <c r="AG34" i="1"/>
  <c r="AI33" i="1"/>
  <c r="AG33" i="1"/>
  <c r="AI32" i="1"/>
  <c r="AG32" i="1"/>
  <c r="AI31" i="1"/>
  <c r="AG31" i="1"/>
  <c r="AH30" i="1"/>
  <c r="AG30" i="1"/>
  <c r="AH29" i="1"/>
  <c r="AG29" i="1"/>
  <c r="AH28" i="1"/>
  <c r="AG28" i="1"/>
  <c r="AH27" i="1"/>
  <c r="AG2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tc={0CD4623E-34F5-4E0B-AB38-A9F9D21A9E34}</author>
    <author>tc={8CE35DB2-A20A-43C3-A8BA-F86D5447A59D}</author>
    <author>Birthe Stricker</author>
  </authors>
  <commentList>
    <comment ref="Q75" authorId="0" shapeId="0" xr:uid="{00000000-0006-0000-0000-000002000000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Absetzzeit 60 min</t>
      </text>
    </comment>
    <comment ref="Q78" authorId="1" shapeId="0" xr:uid="{00000000-0006-0000-0000-000003000000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Absetzzeit 72 min</t>
      </text>
    </comment>
    <comment ref="AR124" authorId="2" shapeId="0" xr:uid="{00000000-0006-0000-0000-000004000000}">
      <text>
        <r>
          <rPr>
            <b/>
            <sz val="9"/>
            <color indexed="81"/>
            <rFont val="Segoe UI"/>
            <family val="2"/>
          </rPr>
          <t>Birthe Stricker:</t>
        </r>
        <r>
          <rPr>
            <sz val="9"/>
            <color indexed="81"/>
            <rFont val="Segoe UI"/>
            <family val="2"/>
          </rPr>
          <t xml:space="preserve">
Wdh nach 75 min wegen zu schneller Entnahme</t>
        </r>
      </text>
    </comment>
    <comment ref="Q128" authorId="2" shapeId="0" xr:uid="{00000000-0006-0000-0000-000005000000}">
      <text>
        <r>
          <rPr>
            <b/>
            <sz val="9"/>
            <color indexed="81"/>
            <rFont val="Segoe UI"/>
            <family val="2"/>
          </rPr>
          <t>Birthe Stricker:</t>
        </r>
        <r>
          <rPr>
            <sz val="9"/>
            <color indexed="81"/>
            <rFont val="Segoe UI"/>
            <family val="2"/>
          </rPr>
          <t xml:space="preserve">
am Nachfolgetag nach nochmal aufschütteln und dann nach 30 min abgelesen</t>
        </r>
      </text>
    </comment>
  </commentList>
</comments>
</file>

<file path=xl/sharedStrings.xml><?xml version="1.0" encoding="utf-8"?>
<sst xmlns="http://schemas.openxmlformats.org/spreadsheetml/2006/main" count="1252" uniqueCount="144">
  <si>
    <t>Versuchs-aufbau</t>
  </si>
  <si>
    <t>Volumen [L]</t>
  </si>
  <si>
    <t>Versuch-Nr.</t>
  </si>
  <si>
    <t xml:space="preserve">Datum </t>
  </si>
  <si>
    <t>Abwasser vom</t>
  </si>
  <si>
    <t>Art der Probe</t>
  </si>
  <si>
    <t>Besonderheiten</t>
  </si>
  <si>
    <t>Chemikalie [FM]</t>
  </si>
  <si>
    <t>Konzentration [mmol Al/L AW]</t>
  </si>
  <si>
    <t>Volumen FM [µl]</t>
  </si>
  <si>
    <t>pH  [-]</t>
  </si>
  <si>
    <t>Temperatur [°C]</t>
  </si>
  <si>
    <t>Leitfähigkeit [µS/cm]</t>
  </si>
  <si>
    <t>Absorption bei 254nm</t>
  </si>
  <si>
    <t>Absoprtion 550nm</t>
  </si>
  <si>
    <t>Batch</t>
  </si>
  <si>
    <t>E1-1</t>
  </si>
  <si>
    <t>Feed</t>
  </si>
  <si>
    <t>-</t>
  </si>
  <si>
    <t>E1-2</t>
  </si>
  <si>
    <t>E1-3</t>
  </si>
  <si>
    <t>E1-4</t>
  </si>
  <si>
    <t>E2-2</t>
  </si>
  <si>
    <t>E3-1</t>
  </si>
  <si>
    <t>E3-2</t>
  </si>
  <si>
    <t>E3-3</t>
  </si>
  <si>
    <t>E3-4</t>
  </si>
  <si>
    <t>E4-1</t>
  </si>
  <si>
    <t>E1.1</t>
  </si>
  <si>
    <t>Sachtofloc 46.12</t>
  </si>
  <si>
    <t>E1.2</t>
  </si>
  <si>
    <t>E1.3</t>
  </si>
  <si>
    <t>E2.1</t>
  </si>
  <si>
    <t>E2.2</t>
  </si>
  <si>
    <t>E2.3</t>
  </si>
  <si>
    <t>E3.1</t>
  </si>
  <si>
    <t>E3.2</t>
  </si>
  <si>
    <t>E3.3</t>
  </si>
  <si>
    <t>E4.1</t>
  </si>
  <si>
    <t>E4.2</t>
  </si>
  <si>
    <t>Batch 1</t>
  </si>
  <si>
    <t xml:space="preserve">Batch </t>
  </si>
  <si>
    <t>Batch 2</t>
  </si>
  <si>
    <t>30 min</t>
  </si>
  <si>
    <t>E2-3</t>
  </si>
  <si>
    <t>entleeren über Sieb ohne Rühren</t>
  </si>
  <si>
    <t>E2-4</t>
  </si>
  <si>
    <t>entleeren über Sieb mit Rühren (5 min; 50 rpm)</t>
  </si>
  <si>
    <t>E2-5</t>
  </si>
  <si>
    <t xml:space="preserve">63µm- statt 200µm-Sieb </t>
  </si>
  <si>
    <t>E4-2</t>
  </si>
  <si>
    <t>E4-3</t>
  </si>
  <si>
    <t>E4-4</t>
  </si>
  <si>
    <t>E5-2</t>
  </si>
  <si>
    <t>Entnahme unterer, seitlicher Auslass ohne Sieb</t>
  </si>
  <si>
    <t>E6-2</t>
  </si>
  <si>
    <t xml:space="preserve">Flasche Flockungsmittel leer gemacht </t>
  </si>
  <si>
    <t>-&gt; Bläschen mit in Pipette beim dosieren</t>
  </si>
  <si>
    <t>E8-1</t>
  </si>
  <si>
    <t>E8-3</t>
  </si>
  <si>
    <t>E8-4</t>
  </si>
  <si>
    <t>E8-5</t>
  </si>
  <si>
    <t>E9-2</t>
  </si>
  <si>
    <t>Trübung [NTU]</t>
  </si>
  <si>
    <t>0 min</t>
  </si>
  <si>
    <t>10 min</t>
  </si>
  <si>
    <t>20 min</t>
  </si>
  <si>
    <t>40 min</t>
  </si>
  <si>
    <t>50 min</t>
  </si>
  <si>
    <t>60 min</t>
  </si>
  <si>
    <t>70 min</t>
  </si>
  <si>
    <t>80 min</t>
  </si>
  <si>
    <t>90 min</t>
  </si>
  <si>
    <t>/</t>
  </si>
  <si>
    <t>F.02</t>
  </si>
  <si>
    <t>F.01</t>
  </si>
  <si>
    <t>Überstand aus Reaktor [L]</t>
  </si>
  <si>
    <t>Entnommenes Flockenvolumen [ml]</t>
  </si>
  <si>
    <t>8-9</t>
  </si>
  <si>
    <t>F.03</t>
  </si>
  <si>
    <t>CSB [mg/L]</t>
  </si>
  <si>
    <t>F.04</t>
  </si>
  <si>
    <t>F.05</t>
  </si>
  <si>
    <t>Chemikalie Flasche B</t>
  </si>
  <si>
    <t>F.06</t>
  </si>
  <si>
    <t>F.07</t>
  </si>
  <si>
    <t>F.08</t>
  </si>
  <si>
    <t>F.09</t>
  </si>
  <si>
    <t>F.10</t>
  </si>
  <si>
    <t>Gefilterte Proben mit Filtrat TSS gemessen! - bedeutet statt 2,5µm Papier, 1,2µm Glasfaser</t>
  </si>
  <si>
    <t>7..520</t>
  </si>
  <si>
    <t>Abwasser gelber und riecht nach Kuhstall</t>
  </si>
  <si>
    <t>155 ; 120</t>
  </si>
  <si>
    <t>30 min; 60 min</t>
  </si>
  <si>
    <t>Zeit bis Ablesen Flockenvolumen</t>
  </si>
  <si>
    <t>F.11</t>
  </si>
  <si>
    <t>F.12</t>
  </si>
  <si>
    <t>Überstand PNS-O</t>
  </si>
  <si>
    <t>Überstand PNS-U</t>
  </si>
  <si>
    <t>150; 115</t>
  </si>
  <si>
    <t>Rapid Mixing Speed (RMS) [rpm]</t>
  </si>
  <si>
    <t>Rapid Mixing Time (RMT) [min]</t>
  </si>
  <si>
    <t>Slow Mixing  Speed (SMS) [rpm]</t>
  </si>
  <si>
    <t>Slow Mixing Time (SMT) [min]</t>
  </si>
  <si>
    <r>
      <t>NH</t>
    </r>
    <r>
      <rPr>
        <b/>
        <sz val="11"/>
        <rFont val="Calibri"/>
        <family val="2"/>
      </rPr>
      <t>₄</t>
    </r>
    <r>
      <rPr>
        <b/>
        <sz val="11"/>
        <rFont val="Calibri"/>
        <family val="2"/>
        <scheme val="minor"/>
      </rPr>
      <t>-N [mg/l]</t>
    </r>
  </si>
  <si>
    <t>NH₄-N [mg/l] nach DIN 38406: 1983</t>
  </si>
  <si>
    <t>PO₄-P [mg/l]</t>
  </si>
  <si>
    <r>
      <t>Spektralter Absorptionskoeffizient SAK</t>
    </r>
    <r>
      <rPr>
        <b/>
        <sz val="11"/>
        <rFont val="Calibri"/>
        <family val="2"/>
      </rPr>
      <t>₂₅₄</t>
    </r>
    <r>
      <rPr>
        <b/>
        <sz val="11"/>
        <rFont val="Calibri"/>
        <family val="2"/>
        <scheme val="minor"/>
      </rPr>
      <t xml:space="preserve"> [1/m]</t>
    </r>
  </si>
  <si>
    <r>
      <t>spektraler Schwächungskoeffizient SKK₂₅₄</t>
    </r>
    <r>
      <rPr>
        <b/>
        <vertAlign val="subscript"/>
        <sz val="11"/>
        <rFont val="Calibri"/>
        <family val="2"/>
        <scheme val="minor"/>
      </rPr>
      <t>,korr</t>
    </r>
    <r>
      <rPr>
        <b/>
        <sz val="11"/>
        <rFont val="Calibri"/>
        <family val="2"/>
        <scheme val="minor"/>
      </rPr>
      <t xml:space="preserve">  [1/m]</t>
    </r>
  </si>
  <si>
    <t>Chloridionen-Messung</t>
  </si>
  <si>
    <t>Sulfationen-Messung SO4- [mg/L]</t>
  </si>
  <si>
    <t>Skala [-]</t>
  </si>
  <si>
    <t>NaCl [%]</t>
  </si>
  <si>
    <t>Cloridionen (Cl-) [mg/L ]</t>
  </si>
  <si>
    <t>Blindprobe</t>
  </si>
  <si>
    <t>Probenwert</t>
  </si>
  <si>
    <t>Resultat</t>
  </si>
  <si>
    <t>3,2 - 3,4</t>
  </si>
  <si>
    <t>0,018-0,019</t>
  </si>
  <si>
    <t>106-117</t>
  </si>
  <si>
    <t xml:space="preserve">3,6 - 3,8 </t>
  </si>
  <si>
    <t>0,021-0,023</t>
  </si>
  <si>
    <t>129-141</t>
  </si>
  <si>
    <t>28,9 (&lt;40)</t>
  </si>
  <si>
    <t>(3-) 3,2</t>
  </si>
  <si>
    <t>(0,016 - ) 0,018</t>
  </si>
  <si>
    <t>(95-) 106</t>
  </si>
  <si>
    <t>2,8 - 3</t>
  </si>
  <si>
    <t>0,014 -0,016</t>
  </si>
  <si>
    <t>85-95</t>
  </si>
  <si>
    <t>25,95 (&lt;40)</t>
  </si>
  <si>
    <t>Belebtschlamm Rücklauf</t>
  </si>
  <si>
    <t>1 Bekcen wegen Wartung leer</t>
  </si>
  <si>
    <t>Beprobungstart Ost</t>
  </si>
  <si>
    <t>Ablauf Vorklärung Klärwerk A</t>
  </si>
  <si>
    <t>Ablauf Vorklärung Klärwerk B</t>
  </si>
  <si>
    <t xml:space="preserve">Abwasser </t>
  </si>
  <si>
    <t>Trübung (korrigiert mit Kalibrierung/ab 30.03.2022) [NTU]</t>
  </si>
  <si>
    <t>Trübung (Vor neuer Kalibrierung bis 30.3.22) [NTU]</t>
  </si>
  <si>
    <t>Trübung Überstand [NTU]</t>
  </si>
  <si>
    <t>TOC als NPOC [mg/l]</t>
  </si>
  <si>
    <r>
      <t xml:space="preserve">TOC als NPOC [mg/l] </t>
    </r>
    <r>
      <rPr>
        <b/>
        <i/>
        <sz val="11"/>
        <rFont val="Calibri"/>
        <family val="2"/>
        <scheme val="minor"/>
      </rPr>
      <t>Standardabweichung</t>
    </r>
  </si>
  <si>
    <t xml:space="preserve">DOC (aus NPOC) [mg/l] </t>
  </si>
  <si>
    <r>
      <t>DOC (aus NPOC) [mg/l]</t>
    </r>
    <r>
      <rPr>
        <b/>
        <i/>
        <sz val="11"/>
        <rFont val="Calibri"/>
        <family val="2"/>
        <scheme val="minor"/>
      </rPr>
      <t xml:space="preserve"> Standardabweichung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</si>
</sst>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0"/>
    <numFmt numFmtId="166" formatCode="0.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name val="Calibri"/>
      <family val="2"/>
    </font>
    <font>
      <b/>
      <vertAlign val="subscript"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center" vertical="center" wrapText="1"/>
    </xf>
    <xf numFmtId="164" fontId="0" fillId="2" borderId="0" xfId="0" applyNumberForma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6" fontId="6" fillId="2" borderId="0" xfId="0" applyNumberFormat="1" applyFont="1" applyFill="1" applyAlignment="1">
      <alignment horizontal="center" vertical="center"/>
    </xf>
    <xf numFmtId="14" fontId="6" fillId="2" borderId="0" xfId="0" applyNumberFormat="1" applyFont="1" applyFill="1" applyAlignment="1">
      <alignment horizontal="center" vertical="center"/>
    </xf>
    <xf numFmtId="14" fontId="6" fillId="2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2" fontId="6" fillId="2" borderId="0" xfId="0" applyNumberFormat="1" applyFont="1" applyFill="1" applyAlignment="1">
      <alignment horizontal="center" vertical="center"/>
    </xf>
    <xf numFmtId="1" fontId="6" fillId="2" borderId="0" xfId="0" applyNumberFormat="1" applyFont="1" applyFill="1" applyAlignment="1">
      <alignment horizontal="center" vertical="center"/>
    </xf>
    <xf numFmtId="164" fontId="6" fillId="2" borderId="0" xfId="0" applyNumberFormat="1" applyFont="1" applyFill="1" applyAlignment="1">
      <alignment horizontal="center" vertical="center"/>
    </xf>
    <xf numFmtId="165" fontId="6" fillId="2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14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166" fontId="6" fillId="2" borderId="0" xfId="0" applyNumberFormat="1" applyFont="1" applyFill="1" applyAlignment="1">
      <alignment horizontal="center" vertical="center"/>
    </xf>
    <xf numFmtId="166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14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14" fontId="6" fillId="3" borderId="0" xfId="0" applyNumberFormat="1" applyFont="1" applyFill="1" applyAlignment="1">
      <alignment horizontal="center" vertical="center"/>
    </xf>
    <xf numFmtId="14" fontId="6" fillId="3" borderId="0" xfId="0" applyNumberFormat="1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2" fontId="6" fillId="3" borderId="0" xfId="0" applyNumberFormat="1" applyFont="1" applyFill="1" applyAlignment="1">
      <alignment horizontal="center" vertical="center"/>
    </xf>
    <xf numFmtId="1" fontId="6" fillId="3" borderId="0" xfId="0" applyNumberFormat="1" applyFont="1" applyFill="1" applyAlignment="1">
      <alignment horizontal="center" vertical="center"/>
    </xf>
    <xf numFmtId="165" fontId="6" fillId="3" borderId="0" xfId="0" applyNumberFormat="1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14" fontId="6" fillId="4" borderId="0" xfId="0" applyNumberFormat="1" applyFont="1" applyFill="1" applyAlignment="1">
      <alignment horizontal="center" vertical="center"/>
    </xf>
    <xf numFmtId="14" fontId="6" fillId="4" borderId="0" xfId="0" applyNumberFormat="1" applyFont="1" applyFill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2" fontId="6" fillId="4" borderId="0" xfId="0" applyNumberFormat="1" applyFont="1" applyFill="1" applyAlignment="1">
      <alignment horizontal="center" vertical="center"/>
    </xf>
    <xf numFmtId="1" fontId="6" fillId="4" borderId="0" xfId="0" applyNumberFormat="1" applyFont="1" applyFill="1" applyAlignment="1">
      <alignment horizontal="center" vertical="center"/>
    </xf>
    <xf numFmtId="166" fontId="6" fillId="4" borderId="0" xfId="0" applyNumberFormat="1" applyFont="1" applyFill="1" applyAlignment="1">
      <alignment horizontal="center" vertical="center"/>
    </xf>
    <xf numFmtId="165" fontId="6" fillId="4" borderId="0" xfId="0" applyNumberFormat="1" applyFon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49" fontId="6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irthe Uni" id="{FDA3EA27-02D9-4DF5-9B9C-598176C55417}" userId="Birthe Uni" providerId="None"/>
</personList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Q75" dT="2022-11-25T09:45:19.02" personId="{FDA3EA27-02D9-4DF5-9B9C-598176C55417}" id="{0CD4623E-34F5-4E0B-AB38-A9F9D21A9E34}">
    <text>Absetzzeit 60 min</text>
  </threadedComment>
  <threadedComment ref="Q78" dT="2022-11-25T09:45:55.59" personId="{FDA3EA27-02D9-4DF5-9B9C-598176C55417}" id="{8CE35DB2-A20A-43C3-A8BA-F86D5447A59D}">
    <text>Absetzzeit 72 min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131"/>
  <sheetViews>
    <sheetView tabSelected="1" zoomScaleNormal="100" workbookViewId="0">
      <pane xSplit="7" ySplit="2" topLeftCell="AD123" activePane="bottomRight" state="frozen"/>
      <selection pane="topRight" activeCell="I1" sqref="I1"/>
      <selection pane="bottomLeft" activeCell="A3" sqref="A3"/>
      <selection pane="bottomRight" activeCell="AJ2" sqref="AJ2"/>
    </sheetView>
  </sheetViews>
  <sheetFormatPr baseColWidth="10" defaultRowHeight="14.5" x14ac:dyDescent="0.35"/>
  <cols>
    <col min="4" max="5" width="13.1796875" bestFit="1" customWidth="1"/>
    <col min="6" max="6" width="29.7265625" bestFit="1" customWidth="1"/>
    <col min="7" max="7" width="18.453125" bestFit="1" customWidth="1"/>
    <col min="8" max="8" width="39.453125" customWidth="1"/>
    <col min="9" max="9" width="12.54296875" customWidth="1"/>
    <col min="10" max="10" width="13.1796875" customWidth="1"/>
    <col min="11" max="11" width="14.7265625" customWidth="1"/>
    <col min="13" max="13" width="16" bestFit="1" customWidth="1"/>
    <col min="21" max="21" width="11.453125" customWidth="1"/>
    <col min="22" max="22" width="13.1796875" customWidth="1"/>
    <col min="23" max="23" width="16.26953125" customWidth="1"/>
    <col min="30" max="30" width="16.26953125" bestFit="1" customWidth="1"/>
    <col min="33" max="33" width="17" customWidth="1"/>
    <col min="35" max="35" width="19.1796875" customWidth="1"/>
    <col min="47" max="47" width="11.7265625" bestFit="1" customWidth="1"/>
    <col min="48" max="48" width="14.26953125" bestFit="1" customWidth="1"/>
    <col min="49" max="49" width="17.54296875" customWidth="1"/>
  </cols>
  <sheetData>
    <row r="1" spans="1:52" s="3" customFormat="1" ht="74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136</v>
      </c>
      <c r="G1" s="1" t="s">
        <v>5</v>
      </c>
      <c r="H1" s="1" t="s">
        <v>6</v>
      </c>
      <c r="I1" s="1" t="s">
        <v>100</v>
      </c>
      <c r="J1" s="1" t="s">
        <v>101</v>
      </c>
      <c r="K1" s="1" t="s">
        <v>102</v>
      </c>
      <c r="L1" s="1" t="s">
        <v>103</v>
      </c>
      <c r="M1" s="1" t="s">
        <v>7</v>
      </c>
      <c r="N1" s="1" t="s">
        <v>8</v>
      </c>
      <c r="O1" s="1" t="s">
        <v>9</v>
      </c>
      <c r="P1" s="1" t="s">
        <v>76</v>
      </c>
      <c r="Q1" s="1" t="s">
        <v>77</v>
      </c>
      <c r="R1" s="1" t="s">
        <v>94</v>
      </c>
      <c r="S1" s="1" t="s">
        <v>10</v>
      </c>
      <c r="T1" s="1" t="s">
        <v>11</v>
      </c>
      <c r="U1" s="1" t="s">
        <v>12</v>
      </c>
      <c r="V1" s="1" t="s">
        <v>138</v>
      </c>
      <c r="W1" s="1" t="s">
        <v>137</v>
      </c>
      <c r="X1" s="1" t="s">
        <v>140</v>
      </c>
      <c r="Y1" s="1" t="s">
        <v>141</v>
      </c>
      <c r="Z1" s="1" t="s">
        <v>142</v>
      </c>
      <c r="AA1" s="1" t="s">
        <v>143</v>
      </c>
      <c r="AB1" s="1" t="s">
        <v>80</v>
      </c>
      <c r="AC1" s="1" t="s">
        <v>104</v>
      </c>
      <c r="AD1" s="1" t="s">
        <v>105</v>
      </c>
      <c r="AE1" s="1" t="s">
        <v>106</v>
      </c>
      <c r="AF1" s="1" t="s">
        <v>13</v>
      </c>
      <c r="AG1" s="1" t="s">
        <v>107</v>
      </c>
      <c r="AH1" s="1" t="s">
        <v>14</v>
      </c>
      <c r="AI1" s="1" t="s">
        <v>108</v>
      </c>
      <c r="AJ1" s="1" t="s">
        <v>63</v>
      </c>
      <c r="AK1" s="1" t="s">
        <v>139</v>
      </c>
      <c r="AL1" s="1" t="s">
        <v>139</v>
      </c>
      <c r="AM1" s="1" t="s">
        <v>139</v>
      </c>
      <c r="AN1" s="1" t="s">
        <v>139</v>
      </c>
      <c r="AO1" s="1" t="s">
        <v>139</v>
      </c>
      <c r="AP1" s="1" t="s">
        <v>139</v>
      </c>
      <c r="AQ1" s="1" t="s">
        <v>139</v>
      </c>
      <c r="AR1" s="1" t="s">
        <v>139</v>
      </c>
      <c r="AS1" s="1" t="s">
        <v>139</v>
      </c>
      <c r="AT1" s="1" t="s">
        <v>139</v>
      </c>
      <c r="AU1" s="1" t="s">
        <v>109</v>
      </c>
      <c r="AV1" s="1" t="s">
        <v>109</v>
      </c>
      <c r="AW1" s="1" t="s">
        <v>109</v>
      </c>
      <c r="AX1" s="1" t="s">
        <v>110</v>
      </c>
      <c r="AY1" s="1" t="s">
        <v>110</v>
      </c>
      <c r="AZ1" s="1" t="s">
        <v>110</v>
      </c>
    </row>
    <row r="2" spans="1:52" s="3" customFormat="1" ht="33" customHeight="1" x14ac:dyDescent="0.35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4" t="s">
        <v>17</v>
      </c>
      <c r="AK2" s="4" t="s">
        <v>64</v>
      </c>
      <c r="AL2" s="4" t="s">
        <v>65</v>
      </c>
      <c r="AM2" s="4" t="s">
        <v>66</v>
      </c>
      <c r="AN2" s="4" t="s">
        <v>43</v>
      </c>
      <c r="AO2" s="4" t="s">
        <v>67</v>
      </c>
      <c r="AP2" s="4" t="s">
        <v>68</v>
      </c>
      <c r="AQ2" s="4" t="s">
        <v>69</v>
      </c>
      <c r="AR2" s="4" t="s">
        <v>70</v>
      </c>
      <c r="AS2" s="4" t="s">
        <v>71</v>
      </c>
      <c r="AT2" s="4" t="s">
        <v>72</v>
      </c>
      <c r="AU2" s="1" t="s">
        <v>111</v>
      </c>
      <c r="AV2" s="1" t="s">
        <v>112</v>
      </c>
      <c r="AW2" s="1" t="s">
        <v>113</v>
      </c>
      <c r="AX2" s="1" t="s">
        <v>114</v>
      </c>
      <c r="AY2" s="1" t="s">
        <v>115</v>
      </c>
      <c r="AZ2" s="1" t="s">
        <v>116</v>
      </c>
    </row>
    <row r="3" spans="1:52" s="9" customFormat="1" x14ac:dyDescent="0.35">
      <c r="A3" s="5" t="s">
        <v>15</v>
      </c>
      <c r="B3" s="5">
        <v>10</v>
      </c>
      <c r="C3" s="6" t="s">
        <v>28</v>
      </c>
      <c r="D3" s="7">
        <v>44620</v>
      </c>
      <c r="E3" s="7">
        <v>44620</v>
      </c>
      <c r="F3" s="8" t="s">
        <v>134</v>
      </c>
      <c r="G3" s="5" t="s">
        <v>17</v>
      </c>
      <c r="H3" s="5"/>
      <c r="I3" s="5">
        <v>300</v>
      </c>
      <c r="J3" s="5">
        <v>5</v>
      </c>
      <c r="K3" s="5">
        <v>50</v>
      </c>
      <c r="L3" s="5">
        <v>30</v>
      </c>
      <c r="M3" s="9" t="s">
        <v>29</v>
      </c>
      <c r="N3" s="10">
        <v>0.2</v>
      </c>
      <c r="O3" s="5">
        <v>1000</v>
      </c>
      <c r="P3" s="5"/>
      <c r="Q3" s="5"/>
      <c r="R3" s="5"/>
      <c r="S3" s="11">
        <v>7.79</v>
      </c>
      <c r="T3" s="11">
        <v>17.100000000000001</v>
      </c>
      <c r="U3" s="12">
        <v>1243</v>
      </c>
      <c r="V3" s="11">
        <v>131</v>
      </c>
      <c r="W3" s="11">
        <v>124.17169865920711</v>
      </c>
      <c r="X3" s="11">
        <v>174.4</v>
      </c>
      <c r="Y3" s="11">
        <v>0.55300000000000005</v>
      </c>
      <c r="AC3" s="5">
        <v>50</v>
      </c>
      <c r="AD3" s="5">
        <f t="shared" ref="AD3:AD34" si="0">ROUND(AC3,2-(1+INT(LOG10(ABS(AC3)))))</f>
        <v>50</v>
      </c>
      <c r="AE3" s="11">
        <v>3.36</v>
      </c>
      <c r="AF3" s="5">
        <v>1.7463200000000001</v>
      </c>
      <c r="AG3" s="13">
        <v>174.63200000000001</v>
      </c>
      <c r="AH3" s="14">
        <v>1.3991400000000001</v>
      </c>
      <c r="AI3" s="13">
        <v>139.91400000000002</v>
      </c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s="4" customFormat="1" x14ac:dyDescent="0.35">
      <c r="A4" s="15" t="s">
        <v>15</v>
      </c>
      <c r="B4" s="15">
        <v>10</v>
      </c>
      <c r="C4" s="15" t="s">
        <v>28</v>
      </c>
      <c r="D4" s="16">
        <v>44620</v>
      </c>
      <c r="E4" s="16">
        <v>44620</v>
      </c>
      <c r="F4" s="17" t="s">
        <v>134</v>
      </c>
      <c r="G4" s="18" t="s">
        <v>97</v>
      </c>
      <c r="H4" s="15"/>
      <c r="I4" s="15">
        <v>300</v>
      </c>
      <c r="J4" s="15">
        <v>5</v>
      </c>
      <c r="K4" s="15">
        <v>50</v>
      </c>
      <c r="L4" s="15">
        <v>30</v>
      </c>
      <c r="M4" s="4" t="s">
        <v>29</v>
      </c>
      <c r="N4" s="19">
        <v>0.2</v>
      </c>
      <c r="O4" s="15">
        <v>1000</v>
      </c>
      <c r="P4" s="15"/>
      <c r="Q4" s="15"/>
      <c r="R4" s="15"/>
      <c r="S4" s="20">
        <v>7.61</v>
      </c>
      <c r="T4" s="20">
        <v>17.899999999999999</v>
      </c>
      <c r="U4" s="21">
        <v>1250</v>
      </c>
      <c r="V4" s="20">
        <v>34.049999999999997</v>
      </c>
      <c r="W4" s="20">
        <v>30.653805343879615</v>
      </c>
      <c r="X4" s="20">
        <v>64.22</v>
      </c>
      <c r="Y4" s="20">
        <v>0.72499999999999998</v>
      </c>
      <c r="AC4" s="15">
        <v>53</v>
      </c>
      <c r="AD4" s="15">
        <f t="shared" si="0"/>
        <v>53</v>
      </c>
      <c r="AE4" s="20">
        <v>1.8</v>
      </c>
      <c r="AF4" s="15">
        <v>0.90237000000000001</v>
      </c>
      <c r="AG4" s="22">
        <v>90.236999999999995</v>
      </c>
      <c r="AH4" s="23">
        <v>0.81203999999999998</v>
      </c>
      <c r="AI4" s="22">
        <v>81.203999999999994</v>
      </c>
      <c r="AJ4" s="24">
        <v>131</v>
      </c>
      <c r="AK4" s="24"/>
      <c r="AL4" s="24">
        <v>36.4</v>
      </c>
      <c r="AM4" s="24">
        <v>26.1</v>
      </c>
      <c r="AN4" s="24">
        <v>22.8</v>
      </c>
      <c r="AO4" s="24">
        <v>24.65</v>
      </c>
      <c r="AP4" s="24">
        <v>22.35</v>
      </c>
      <c r="AQ4" s="24">
        <v>21.75</v>
      </c>
      <c r="AR4" s="24">
        <v>21.6</v>
      </c>
      <c r="AS4" s="24">
        <v>21.9</v>
      </c>
      <c r="AT4" s="24">
        <v>34.049999999999997</v>
      </c>
      <c r="AU4" s="24"/>
      <c r="AV4" s="24"/>
      <c r="AW4" s="24"/>
      <c r="AX4" s="24"/>
      <c r="AY4" s="24"/>
      <c r="AZ4" s="24"/>
    </row>
    <row r="5" spans="1:52" s="9" customFormat="1" x14ac:dyDescent="0.35">
      <c r="A5" s="5" t="s">
        <v>15</v>
      </c>
      <c r="B5" s="5">
        <v>10</v>
      </c>
      <c r="C5" s="5" t="s">
        <v>30</v>
      </c>
      <c r="D5" s="7">
        <v>44622</v>
      </c>
      <c r="E5" s="7">
        <v>44620</v>
      </c>
      <c r="F5" s="8" t="s">
        <v>134</v>
      </c>
      <c r="G5" s="5" t="s">
        <v>17</v>
      </c>
      <c r="H5" s="5"/>
      <c r="I5" s="5">
        <v>300</v>
      </c>
      <c r="J5" s="5">
        <v>1</v>
      </c>
      <c r="K5" s="5">
        <v>50</v>
      </c>
      <c r="L5" s="5">
        <v>30</v>
      </c>
      <c r="M5" s="9" t="s">
        <v>29</v>
      </c>
      <c r="N5" s="10">
        <v>0.2</v>
      </c>
      <c r="O5" s="5">
        <v>1000</v>
      </c>
      <c r="P5" s="5"/>
      <c r="Q5" s="5"/>
      <c r="R5" s="5"/>
      <c r="S5" s="11">
        <v>7.64</v>
      </c>
      <c r="T5" s="11">
        <v>17.7</v>
      </c>
      <c r="U5" s="12">
        <v>1256</v>
      </c>
      <c r="V5" s="11">
        <v>115</v>
      </c>
      <c r="W5" s="11">
        <v>108.73811131474874</v>
      </c>
      <c r="X5" s="11">
        <v>124.6</v>
      </c>
      <c r="Y5" s="11">
        <v>1.34</v>
      </c>
      <c r="AC5" s="5">
        <v>52</v>
      </c>
      <c r="AD5" s="5">
        <f t="shared" si="0"/>
        <v>52</v>
      </c>
      <c r="AE5" s="11">
        <v>3.65</v>
      </c>
      <c r="AF5" s="5">
        <v>1.6658599999999999</v>
      </c>
      <c r="AG5" s="13">
        <v>166.58599999999998</v>
      </c>
      <c r="AH5" s="14">
        <v>1.3216999999999999</v>
      </c>
      <c r="AI5" s="13">
        <v>132.16999999999999</v>
      </c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s="4" customFormat="1" x14ac:dyDescent="0.35">
      <c r="A6" s="15" t="s">
        <v>15</v>
      </c>
      <c r="B6" s="15">
        <v>10</v>
      </c>
      <c r="C6" s="15" t="s">
        <v>30</v>
      </c>
      <c r="D6" s="16">
        <v>44622</v>
      </c>
      <c r="E6" s="16">
        <v>44620</v>
      </c>
      <c r="F6" s="17" t="s">
        <v>134</v>
      </c>
      <c r="G6" s="18" t="s">
        <v>97</v>
      </c>
      <c r="H6" s="15"/>
      <c r="I6" s="15">
        <v>300</v>
      </c>
      <c r="J6" s="15">
        <v>1</v>
      </c>
      <c r="K6" s="15">
        <v>50</v>
      </c>
      <c r="L6" s="15">
        <v>30</v>
      </c>
      <c r="M6" s="4" t="s">
        <v>29</v>
      </c>
      <c r="N6" s="19">
        <v>0.2</v>
      </c>
      <c r="O6" s="15">
        <v>1000</v>
      </c>
      <c r="P6" s="15"/>
      <c r="Q6" s="15"/>
      <c r="R6" s="15"/>
      <c r="S6" s="20">
        <v>7.64</v>
      </c>
      <c r="T6" s="20">
        <v>19</v>
      </c>
      <c r="U6" s="21">
        <v>1261</v>
      </c>
      <c r="V6" s="20">
        <v>21.6</v>
      </c>
      <c r="W6" s="20">
        <v>18.644545191472943</v>
      </c>
      <c r="X6" s="20">
        <v>63.26</v>
      </c>
      <c r="Y6" s="20">
        <v>0.64200000000000002</v>
      </c>
      <c r="AC6" s="15">
        <v>52</v>
      </c>
      <c r="AD6" s="15">
        <f t="shared" si="0"/>
        <v>52</v>
      </c>
      <c r="AE6" s="20">
        <v>1.88</v>
      </c>
      <c r="AF6" s="15">
        <v>0.87178999999999995</v>
      </c>
      <c r="AG6" s="22">
        <v>87.178999999999988</v>
      </c>
      <c r="AH6" s="23">
        <v>0.78420999999999996</v>
      </c>
      <c r="AI6" s="22">
        <v>78.420999999999992</v>
      </c>
      <c r="AJ6" s="24">
        <v>115</v>
      </c>
      <c r="AK6" s="24"/>
      <c r="AL6" s="24">
        <v>26.4</v>
      </c>
      <c r="AM6" s="24">
        <v>22.05</v>
      </c>
      <c r="AN6" s="24">
        <v>21.2</v>
      </c>
      <c r="AO6" s="24">
        <v>21.25</v>
      </c>
      <c r="AP6" s="24">
        <v>21.25</v>
      </c>
      <c r="AQ6" s="24">
        <v>20.85</v>
      </c>
      <c r="AR6" s="24">
        <v>21.3</v>
      </c>
      <c r="AS6" s="24">
        <v>21.4</v>
      </c>
      <c r="AT6" s="24">
        <v>21.35</v>
      </c>
      <c r="AU6" s="24"/>
      <c r="AV6" s="24"/>
      <c r="AW6" s="24"/>
      <c r="AX6" s="24"/>
      <c r="AY6" s="24"/>
      <c r="AZ6" s="24"/>
    </row>
    <row r="7" spans="1:52" s="9" customFormat="1" x14ac:dyDescent="0.35">
      <c r="A7" s="5" t="s">
        <v>15</v>
      </c>
      <c r="B7" s="5">
        <v>10</v>
      </c>
      <c r="C7" s="6" t="s">
        <v>31</v>
      </c>
      <c r="D7" s="7">
        <v>44624</v>
      </c>
      <c r="E7" s="7">
        <v>44620</v>
      </c>
      <c r="F7" s="8" t="s">
        <v>134</v>
      </c>
      <c r="G7" s="5" t="s">
        <v>17</v>
      </c>
      <c r="H7" s="5"/>
      <c r="I7" s="5">
        <v>300</v>
      </c>
      <c r="J7" s="5">
        <v>3</v>
      </c>
      <c r="K7" s="5">
        <v>50</v>
      </c>
      <c r="L7" s="5">
        <v>30</v>
      </c>
      <c r="M7" s="9" t="s">
        <v>29</v>
      </c>
      <c r="N7" s="10">
        <v>0.2</v>
      </c>
      <c r="O7" s="5">
        <v>1000</v>
      </c>
      <c r="P7" s="5"/>
      <c r="Q7" s="5"/>
      <c r="R7" s="5"/>
      <c r="S7" s="11">
        <v>7.57</v>
      </c>
      <c r="T7" s="11">
        <v>19.399999999999999</v>
      </c>
      <c r="U7" s="12">
        <v>1253</v>
      </c>
      <c r="V7" s="11">
        <v>149</v>
      </c>
      <c r="W7" s="11">
        <v>141.53448442172279</v>
      </c>
      <c r="X7" s="11">
        <v>139.9</v>
      </c>
      <c r="Y7" s="11">
        <v>1.0900000000000001</v>
      </c>
      <c r="AC7" s="5">
        <v>56</v>
      </c>
      <c r="AD7" s="5">
        <f t="shared" si="0"/>
        <v>56</v>
      </c>
      <c r="AE7" s="11">
        <v>4.03</v>
      </c>
      <c r="AF7" s="5">
        <v>1.74312</v>
      </c>
      <c r="AG7" s="13">
        <v>174.31199999999998</v>
      </c>
      <c r="AH7" s="14">
        <v>1.3204400000000001</v>
      </c>
      <c r="AI7" s="13">
        <v>132.04399999999998</v>
      </c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s="4" customFormat="1" x14ac:dyDescent="0.35">
      <c r="A8" s="15" t="s">
        <v>15</v>
      </c>
      <c r="B8" s="15">
        <v>10</v>
      </c>
      <c r="C8" s="15" t="s">
        <v>31</v>
      </c>
      <c r="D8" s="16">
        <v>44624</v>
      </c>
      <c r="E8" s="16">
        <v>44620</v>
      </c>
      <c r="F8" s="17" t="s">
        <v>134</v>
      </c>
      <c r="G8" s="18" t="s">
        <v>97</v>
      </c>
      <c r="H8" s="15"/>
      <c r="I8" s="15">
        <v>300</v>
      </c>
      <c r="J8" s="15">
        <v>3</v>
      </c>
      <c r="K8" s="15">
        <v>50</v>
      </c>
      <c r="L8" s="15">
        <v>30</v>
      </c>
      <c r="M8" s="4" t="s">
        <v>29</v>
      </c>
      <c r="N8" s="19">
        <v>0.2</v>
      </c>
      <c r="O8" s="15">
        <v>1000</v>
      </c>
      <c r="P8" s="15"/>
      <c r="Q8" s="15"/>
      <c r="R8" s="15"/>
      <c r="S8" s="20">
        <v>7.59</v>
      </c>
      <c r="T8" s="20">
        <v>17.899999999999999</v>
      </c>
      <c r="U8" s="21">
        <v>1264</v>
      </c>
      <c r="V8" s="20">
        <v>35.9</v>
      </c>
      <c r="W8" s="20">
        <v>32.438313880582619</v>
      </c>
      <c r="X8" s="20">
        <v>80.040000000000006</v>
      </c>
      <c r="Y8" s="20">
        <v>2.23</v>
      </c>
      <c r="AC8" s="15">
        <v>57</v>
      </c>
      <c r="AD8" s="15">
        <f t="shared" si="0"/>
        <v>57</v>
      </c>
      <c r="AE8" s="20">
        <v>2.41</v>
      </c>
      <c r="AF8" s="15">
        <v>0.93200000000000005</v>
      </c>
      <c r="AG8" s="22">
        <v>93.2</v>
      </c>
      <c r="AH8" s="23">
        <v>0.80763000000000007</v>
      </c>
      <c r="AI8" s="22">
        <v>80.763000000000005</v>
      </c>
      <c r="AJ8" s="24">
        <v>149</v>
      </c>
      <c r="AK8" s="24"/>
      <c r="AL8" s="24">
        <v>25.5</v>
      </c>
      <c r="AM8" s="24">
        <v>24.15</v>
      </c>
      <c r="AN8" s="24">
        <v>22.4</v>
      </c>
      <c r="AO8" s="24">
        <v>22.35</v>
      </c>
      <c r="AP8" s="24">
        <v>21.4</v>
      </c>
      <c r="AQ8" s="24">
        <v>21.2</v>
      </c>
      <c r="AR8" s="24">
        <v>21.55</v>
      </c>
      <c r="AS8" s="24">
        <v>21.65</v>
      </c>
      <c r="AT8" s="24">
        <v>24.25</v>
      </c>
      <c r="AU8" s="24"/>
      <c r="AV8" s="24"/>
      <c r="AW8" s="24"/>
      <c r="AX8" s="24"/>
      <c r="AY8" s="24"/>
      <c r="AZ8" s="24"/>
    </row>
    <row r="9" spans="1:52" s="9" customFormat="1" x14ac:dyDescent="0.35">
      <c r="A9" s="5" t="s">
        <v>15</v>
      </c>
      <c r="B9" s="5">
        <v>10</v>
      </c>
      <c r="C9" s="5" t="s">
        <v>32</v>
      </c>
      <c r="D9" s="7">
        <v>44627</v>
      </c>
      <c r="E9" s="7">
        <v>44627</v>
      </c>
      <c r="F9" s="8" t="s">
        <v>134</v>
      </c>
      <c r="G9" s="5" t="s">
        <v>17</v>
      </c>
      <c r="H9" s="5"/>
      <c r="I9" s="5">
        <v>300</v>
      </c>
      <c r="J9" s="5">
        <v>3</v>
      </c>
      <c r="K9" s="5">
        <v>50</v>
      </c>
      <c r="L9" s="5">
        <v>40</v>
      </c>
      <c r="M9" s="9" t="s">
        <v>29</v>
      </c>
      <c r="N9" s="10">
        <v>0.2</v>
      </c>
      <c r="O9" s="5">
        <v>1000</v>
      </c>
      <c r="P9" s="5"/>
      <c r="Q9" s="5"/>
      <c r="R9" s="5"/>
      <c r="S9" s="11">
        <v>7.84</v>
      </c>
      <c r="T9" s="11">
        <v>13.8</v>
      </c>
      <c r="U9" s="12">
        <v>1293</v>
      </c>
      <c r="V9" s="11">
        <v>205</v>
      </c>
      <c r="W9" s="11">
        <v>195.5520401273271</v>
      </c>
      <c r="X9" s="11">
        <v>136.1</v>
      </c>
      <c r="Y9" s="11">
        <v>1.36</v>
      </c>
      <c r="AC9" s="5">
        <v>62</v>
      </c>
      <c r="AD9" s="5">
        <f t="shared" si="0"/>
        <v>62</v>
      </c>
      <c r="AE9" s="11">
        <v>4.57</v>
      </c>
      <c r="AF9" s="14">
        <v>2.2186699999999999</v>
      </c>
      <c r="AG9" s="13">
        <v>221.86699999999999</v>
      </c>
      <c r="AH9" s="14">
        <v>1.6772499999999999</v>
      </c>
      <c r="AI9" s="13">
        <v>167.72499999999999</v>
      </c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s="4" customFormat="1" x14ac:dyDescent="0.35">
      <c r="A10" s="15" t="s">
        <v>15</v>
      </c>
      <c r="B10" s="15">
        <v>10</v>
      </c>
      <c r="C10" s="15" t="s">
        <v>32</v>
      </c>
      <c r="D10" s="16">
        <v>44627</v>
      </c>
      <c r="E10" s="16">
        <v>44627</v>
      </c>
      <c r="F10" s="17" t="s">
        <v>134</v>
      </c>
      <c r="G10" s="18" t="s">
        <v>97</v>
      </c>
      <c r="H10" s="15"/>
      <c r="I10" s="15">
        <v>300</v>
      </c>
      <c r="J10" s="15">
        <v>3</v>
      </c>
      <c r="K10" s="15">
        <v>50</v>
      </c>
      <c r="L10" s="15">
        <v>40</v>
      </c>
      <c r="M10" s="4" t="s">
        <v>29</v>
      </c>
      <c r="N10" s="19">
        <v>0.2</v>
      </c>
      <c r="O10" s="15">
        <v>1000</v>
      </c>
      <c r="P10" s="15"/>
      <c r="Q10" s="15"/>
      <c r="R10" s="15"/>
      <c r="S10" s="20">
        <v>7.65</v>
      </c>
      <c r="T10" s="20">
        <v>16.7</v>
      </c>
      <c r="U10" s="21">
        <v>1294</v>
      </c>
      <c r="V10" s="20">
        <v>37.450000000000003</v>
      </c>
      <c r="W10" s="20">
        <v>33.933442654577028</v>
      </c>
      <c r="X10" s="20">
        <v>65.010000000000005</v>
      </c>
      <c r="Y10" s="20">
        <v>0.56100000000000005</v>
      </c>
      <c r="AC10" s="15">
        <v>63</v>
      </c>
      <c r="AD10" s="15">
        <f t="shared" si="0"/>
        <v>63</v>
      </c>
      <c r="AE10" s="20">
        <v>2.67</v>
      </c>
      <c r="AF10" s="23">
        <v>1.23234</v>
      </c>
      <c r="AG10" s="22">
        <v>123.23399999999999</v>
      </c>
      <c r="AH10" s="23">
        <v>1.0873999999999999</v>
      </c>
      <c r="AI10" s="22">
        <v>108.74</v>
      </c>
      <c r="AJ10" s="24">
        <v>205</v>
      </c>
      <c r="AK10" s="24"/>
      <c r="AL10" s="24">
        <v>42.6</v>
      </c>
      <c r="AM10" s="24">
        <v>41.4</v>
      </c>
      <c r="AN10" s="24">
        <v>38.450000000000003</v>
      </c>
      <c r="AO10" s="24">
        <v>36.9</v>
      </c>
      <c r="AP10" s="24">
        <v>36.450000000000003</v>
      </c>
      <c r="AQ10" s="24">
        <v>36.700000000000003</v>
      </c>
      <c r="AR10" s="24">
        <v>36.049999999999997</v>
      </c>
      <c r="AS10" s="24">
        <v>36.85</v>
      </c>
      <c r="AT10" s="24">
        <v>36.700000000000003</v>
      </c>
      <c r="AU10" s="24"/>
      <c r="AV10" s="24"/>
      <c r="AW10" s="24"/>
      <c r="AX10" s="24"/>
      <c r="AY10" s="24"/>
      <c r="AZ10" s="24"/>
    </row>
    <row r="11" spans="1:52" s="9" customFormat="1" x14ac:dyDescent="0.35">
      <c r="A11" s="5" t="s">
        <v>15</v>
      </c>
      <c r="B11" s="5">
        <v>10</v>
      </c>
      <c r="C11" s="5" t="s">
        <v>33</v>
      </c>
      <c r="D11" s="7">
        <v>44629</v>
      </c>
      <c r="E11" s="7">
        <v>44627</v>
      </c>
      <c r="F11" s="8" t="s">
        <v>134</v>
      </c>
      <c r="G11" s="5" t="s">
        <v>17</v>
      </c>
      <c r="H11" s="5"/>
      <c r="I11" s="5">
        <v>300</v>
      </c>
      <c r="J11" s="5">
        <v>3</v>
      </c>
      <c r="K11" s="5">
        <v>50</v>
      </c>
      <c r="L11" s="5">
        <v>20</v>
      </c>
      <c r="M11" s="9" t="s">
        <v>29</v>
      </c>
      <c r="N11" s="10">
        <v>0.2</v>
      </c>
      <c r="O11" s="5">
        <v>1000</v>
      </c>
      <c r="P11" s="5"/>
      <c r="Q11" s="5"/>
      <c r="R11" s="5"/>
      <c r="S11" s="11">
        <v>7.7</v>
      </c>
      <c r="T11" s="11">
        <v>13.5</v>
      </c>
      <c r="U11" s="12">
        <v>1303</v>
      </c>
      <c r="V11" s="11">
        <v>189</v>
      </c>
      <c r="W11" s="11">
        <v>180.11845278286873</v>
      </c>
      <c r="X11" s="11">
        <v>139.1</v>
      </c>
      <c r="Y11" s="25">
        <v>0.48499999999999999</v>
      </c>
      <c r="AC11" s="5">
        <v>61</v>
      </c>
      <c r="AD11" s="5">
        <f t="shared" si="0"/>
        <v>61</v>
      </c>
      <c r="AE11" s="11">
        <v>4.46</v>
      </c>
      <c r="AF11" s="14">
        <v>1.81369</v>
      </c>
      <c r="AG11" s="13">
        <v>181.369</v>
      </c>
      <c r="AH11" s="14">
        <v>1.46028</v>
      </c>
      <c r="AI11" s="13">
        <v>146.02799999999999</v>
      </c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s="4" customFormat="1" x14ac:dyDescent="0.35">
      <c r="A12" s="15" t="s">
        <v>15</v>
      </c>
      <c r="B12" s="15">
        <v>10</v>
      </c>
      <c r="C12" s="15" t="s">
        <v>33</v>
      </c>
      <c r="D12" s="16">
        <v>44629</v>
      </c>
      <c r="E12" s="16">
        <v>44627</v>
      </c>
      <c r="F12" s="17" t="s">
        <v>134</v>
      </c>
      <c r="G12" s="18" t="s">
        <v>97</v>
      </c>
      <c r="H12" s="15"/>
      <c r="I12" s="15">
        <v>300</v>
      </c>
      <c r="J12" s="15">
        <v>3</v>
      </c>
      <c r="K12" s="15">
        <v>50</v>
      </c>
      <c r="L12" s="15">
        <v>20</v>
      </c>
      <c r="M12" s="4" t="s">
        <v>29</v>
      </c>
      <c r="N12" s="19">
        <v>0.2</v>
      </c>
      <c r="O12" s="15">
        <v>1000</v>
      </c>
      <c r="P12" s="15"/>
      <c r="Q12" s="15"/>
      <c r="R12" s="15"/>
      <c r="S12" s="20">
        <v>7.63</v>
      </c>
      <c r="T12" s="20">
        <v>17.7</v>
      </c>
      <c r="U12" s="21">
        <v>1305</v>
      </c>
      <c r="V12" s="20">
        <v>29.4</v>
      </c>
      <c r="W12" s="20">
        <v>26.168419021896401</v>
      </c>
      <c r="X12" s="20">
        <v>67.010000000000005</v>
      </c>
      <c r="Y12" s="26">
        <v>0.24399999999999999</v>
      </c>
      <c r="AC12" s="15">
        <v>62</v>
      </c>
      <c r="AD12" s="15">
        <f t="shared" si="0"/>
        <v>62</v>
      </c>
      <c r="AE12" s="20">
        <v>2.66</v>
      </c>
      <c r="AF12" s="23">
        <v>1.03921</v>
      </c>
      <c r="AG12" s="22">
        <v>103.92100000000001</v>
      </c>
      <c r="AH12" s="23">
        <v>0.92815999999999999</v>
      </c>
      <c r="AI12" s="22">
        <v>92.816000000000003</v>
      </c>
      <c r="AJ12" s="24">
        <v>189</v>
      </c>
      <c r="AK12" s="24"/>
      <c r="AL12" s="24">
        <v>34.049999999999997</v>
      </c>
      <c r="AM12" s="24">
        <v>32.549999999999997</v>
      </c>
      <c r="AN12" s="24">
        <v>32.15</v>
      </c>
      <c r="AO12" s="24">
        <v>32</v>
      </c>
      <c r="AP12" s="24">
        <v>31.35</v>
      </c>
      <c r="AQ12" s="24">
        <v>30.1</v>
      </c>
      <c r="AR12" s="24">
        <v>29.45</v>
      </c>
      <c r="AS12" s="24">
        <v>31.25</v>
      </c>
      <c r="AT12" s="24">
        <v>30.4</v>
      </c>
      <c r="AU12" s="24"/>
      <c r="AV12" s="24"/>
      <c r="AW12" s="24"/>
      <c r="AX12" s="24"/>
      <c r="AY12" s="24"/>
      <c r="AZ12" s="24"/>
    </row>
    <row r="13" spans="1:52" s="9" customFormat="1" x14ac:dyDescent="0.35">
      <c r="A13" s="5" t="s">
        <v>15</v>
      </c>
      <c r="B13" s="5">
        <v>10</v>
      </c>
      <c r="C13" s="5" t="s">
        <v>34</v>
      </c>
      <c r="D13" s="7">
        <v>44631</v>
      </c>
      <c r="E13" s="7">
        <v>44627</v>
      </c>
      <c r="F13" s="8" t="s">
        <v>134</v>
      </c>
      <c r="G13" s="5" t="s">
        <v>17</v>
      </c>
      <c r="H13" s="5"/>
      <c r="I13" s="5">
        <v>300</v>
      </c>
      <c r="J13" s="5">
        <v>3</v>
      </c>
      <c r="K13" s="5">
        <v>50</v>
      </c>
      <c r="L13" s="5">
        <v>10</v>
      </c>
      <c r="M13" s="9" t="s">
        <v>29</v>
      </c>
      <c r="N13" s="10">
        <v>0.2</v>
      </c>
      <c r="O13" s="5">
        <v>1000</v>
      </c>
      <c r="P13" s="5"/>
      <c r="Q13" s="5"/>
      <c r="R13" s="5"/>
      <c r="S13" s="11">
        <v>7.61</v>
      </c>
      <c r="T13" s="11">
        <v>18</v>
      </c>
      <c r="U13" s="12">
        <v>1305</v>
      </c>
      <c r="V13" s="11">
        <v>192</v>
      </c>
      <c r="W13" s="11">
        <v>183.01225040995467</v>
      </c>
      <c r="X13" s="11">
        <v>142.19999999999999</v>
      </c>
      <c r="Y13" s="25">
        <v>0.999</v>
      </c>
      <c r="AC13" s="5">
        <v>62</v>
      </c>
      <c r="AD13" s="5">
        <f t="shared" si="0"/>
        <v>62</v>
      </c>
      <c r="AE13" s="11">
        <v>4.6100000000000003</v>
      </c>
      <c r="AF13" s="14">
        <v>1.7892999999999999</v>
      </c>
      <c r="AG13" s="13">
        <v>178.92999999999998</v>
      </c>
      <c r="AH13" s="14">
        <v>1.4279499999999998</v>
      </c>
      <c r="AI13" s="13">
        <v>142.79499999999999</v>
      </c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s="4" customFormat="1" x14ac:dyDescent="0.35">
      <c r="A14" s="15" t="s">
        <v>15</v>
      </c>
      <c r="B14" s="15">
        <v>10</v>
      </c>
      <c r="C14" s="15" t="s">
        <v>34</v>
      </c>
      <c r="D14" s="16">
        <v>44631</v>
      </c>
      <c r="E14" s="16">
        <v>44627</v>
      </c>
      <c r="F14" s="17" t="s">
        <v>134</v>
      </c>
      <c r="G14" s="18" t="s">
        <v>97</v>
      </c>
      <c r="H14" s="15"/>
      <c r="I14" s="15">
        <v>300</v>
      </c>
      <c r="J14" s="15">
        <v>3</v>
      </c>
      <c r="K14" s="15">
        <v>50</v>
      </c>
      <c r="L14" s="15">
        <v>10</v>
      </c>
      <c r="M14" s="4" t="s">
        <v>29</v>
      </c>
      <c r="N14" s="19">
        <v>0.2</v>
      </c>
      <c r="O14" s="15">
        <v>1000</v>
      </c>
      <c r="P14" s="15"/>
      <c r="Q14" s="15"/>
      <c r="R14" s="15"/>
      <c r="S14" s="20">
        <v>7.62</v>
      </c>
      <c r="T14" s="20">
        <v>17.100000000000001</v>
      </c>
      <c r="U14" s="21">
        <v>1312</v>
      </c>
      <c r="V14" s="20">
        <v>26.3</v>
      </c>
      <c r="W14" s="20">
        <v>23.178161473907593</v>
      </c>
      <c r="X14" s="20">
        <v>68.69</v>
      </c>
      <c r="Y14" s="20">
        <v>2.78</v>
      </c>
      <c r="AC14" s="15">
        <v>61</v>
      </c>
      <c r="AD14" s="15">
        <f t="shared" si="0"/>
        <v>61</v>
      </c>
      <c r="AE14" s="20">
        <v>3.06</v>
      </c>
      <c r="AF14" s="23">
        <v>0.98385999999999996</v>
      </c>
      <c r="AG14" s="22">
        <v>98.385999999999996</v>
      </c>
      <c r="AH14" s="23">
        <v>0.88086999999999993</v>
      </c>
      <c r="AI14" s="22">
        <v>88.087000000000003</v>
      </c>
      <c r="AJ14" s="24">
        <v>192</v>
      </c>
      <c r="AK14" s="24"/>
      <c r="AL14" s="24">
        <v>34.85</v>
      </c>
      <c r="AM14" s="24">
        <v>27.65</v>
      </c>
      <c r="AN14" s="24">
        <v>26.8</v>
      </c>
      <c r="AO14" s="24"/>
      <c r="AP14" s="24">
        <v>27.45</v>
      </c>
      <c r="AQ14" s="24">
        <v>27.75</v>
      </c>
      <c r="AR14" s="24">
        <v>26.5</v>
      </c>
      <c r="AS14" s="24">
        <v>30.35</v>
      </c>
      <c r="AT14" s="24">
        <v>26.55</v>
      </c>
      <c r="AU14" s="24"/>
      <c r="AV14" s="24"/>
      <c r="AW14" s="24"/>
      <c r="AX14" s="24"/>
      <c r="AY14" s="24"/>
      <c r="AZ14" s="24"/>
    </row>
    <row r="15" spans="1:52" s="9" customFormat="1" x14ac:dyDescent="0.35">
      <c r="A15" s="5" t="s">
        <v>15</v>
      </c>
      <c r="B15" s="5">
        <v>10</v>
      </c>
      <c r="C15" s="5" t="s">
        <v>35</v>
      </c>
      <c r="D15" s="7">
        <v>44634</v>
      </c>
      <c r="E15" s="7">
        <v>44634</v>
      </c>
      <c r="F15" s="8" t="s">
        <v>134</v>
      </c>
      <c r="G15" s="5" t="s">
        <v>17</v>
      </c>
      <c r="H15" s="5"/>
      <c r="I15" s="5">
        <v>300</v>
      </c>
      <c r="J15" s="5">
        <v>3</v>
      </c>
      <c r="K15" s="5">
        <v>40</v>
      </c>
      <c r="L15" s="5">
        <v>30</v>
      </c>
      <c r="M15" s="9" t="s">
        <v>29</v>
      </c>
      <c r="N15" s="10">
        <v>0.2</v>
      </c>
      <c r="O15" s="5">
        <v>1000</v>
      </c>
      <c r="P15" s="5"/>
      <c r="Q15" s="5"/>
      <c r="R15" s="5"/>
      <c r="S15" s="11">
        <v>7.87</v>
      </c>
      <c r="T15" s="11">
        <v>18.899999999999999</v>
      </c>
      <c r="U15" s="12">
        <v>1250</v>
      </c>
      <c r="V15" s="11">
        <v>188.5</v>
      </c>
      <c r="W15" s="11">
        <v>179.63615317835442</v>
      </c>
      <c r="X15" s="11">
        <v>133.5</v>
      </c>
      <c r="Y15" s="11">
        <v>0.84499999999999997</v>
      </c>
      <c r="AC15" s="5">
        <v>65</v>
      </c>
      <c r="AD15" s="5">
        <f t="shared" si="0"/>
        <v>65</v>
      </c>
      <c r="AE15" s="11">
        <v>4.72</v>
      </c>
      <c r="AF15" s="5">
        <v>2.2122099999999998</v>
      </c>
      <c r="AG15" s="13">
        <v>221.22099999999998</v>
      </c>
      <c r="AH15" s="14">
        <v>1.6892099999999997</v>
      </c>
      <c r="AI15" s="13">
        <v>168.92099999999996</v>
      </c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s="4" customFormat="1" x14ac:dyDescent="0.35">
      <c r="A16" s="15" t="s">
        <v>15</v>
      </c>
      <c r="B16" s="15">
        <v>10</v>
      </c>
      <c r="C16" s="15" t="s">
        <v>35</v>
      </c>
      <c r="D16" s="16">
        <v>44634</v>
      </c>
      <c r="E16" s="16">
        <v>44634</v>
      </c>
      <c r="F16" s="17" t="s">
        <v>134</v>
      </c>
      <c r="G16" s="18" t="s">
        <v>97</v>
      </c>
      <c r="H16" s="15"/>
      <c r="I16" s="15">
        <v>300</v>
      </c>
      <c r="J16" s="15">
        <v>3</v>
      </c>
      <c r="K16" s="15">
        <v>40</v>
      </c>
      <c r="L16" s="15">
        <v>30</v>
      </c>
      <c r="M16" s="4" t="s">
        <v>29</v>
      </c>
      <c r="N16" s="19">
        <v>0.2</v>
      </c>
      <c r="O16" s="15">
        <v>1000</v>
      </c>
      <c r="P16" s="15"/>
      <c r="Q16" s="15"/>
      <c r="R16" s="15"/>
      <c r="S16" s="20">
        <v>7.76</v>
      </c>
      <c r="T16" s="20">
        <v>17.100000000000001</v>
      </c>
      <c r="U16" s="21">
        <v>1256</v>
      </c>
      <c r="V16" s="20">
        <v>38.450000000000003</v>
      </c>
      <c r="W16" s="20">
        <v>34.898041863605677</v>
      </c>
      <c r="X16" s="20">
        <v>77.03</v>
      </c>
      <c r="Y16" s="20">
        <v>0.78600000000000003</v>
      </c>
      <c r="AC16" s="15">
        <v>67</v>
      </c>
      <c r="AD16" s="15">
        <f t="shared" si="0"/>
        <v>67</v>
      </c>
      <c r="AE16" s="20">
        <v>2.93</v>
      </c>
      <c r="AF16" s="15">
        <v>1.2529300000000001</v>
      </c>
      <c r="AG16" s="22">
        <v>125.29300000000002</v>
      </c>
      <c r="AH16" s="23">
        <v>1.1107500000000001</v>
      </c>
      <c r="AI16" s="22">
        <v>111.075</v>
      </c>
      <c r="AJ16" s="24">
        <v>188.5</v>
      </c>
      <c r="AK16" s="24"/>
      <c r="AL16" s="24">
        <v>42.8</v>
      </c>
      <c r="AM16" s="24">
        <v>41.75</v>
      </c>
      <c r="AN16" s="24">
        <v>41.55</v>
      </c>
      <c r="AO16" s="24">
        <v>40.85</v>
      </c>
      <c r="AP16" s="24">
        <v>39.299999999999997</v>
      </c>
      <c r="AQ16" s="24">
        <v>38.6</v>
      </c>
      <c r="AR16" s="24">
        <v>38.799999999999997</v>
      </c>
      <c r="AS16" s="24">
        <v>38.6</v>
      </c>
      <c r="AT16" s="24">
        <v>41.65</v>
      </c>
      <c r="AU16" s="24"/>
      <c r="AV16" s="24"/>
      <c r="AW16" s="24"/>
      <c r="AX16" s="24"/>
      <c r="AY16" s="24"/>
      <c r="AZ16" s="24"/>
    </row>
    <row r="17" spans="1:52" s="9" customFormat="1" x14ac:dyDescent="0.35">
      <c r="A17" s="5" t="s">
        <v>15</v>
      </c>
      <c r="B17" s="5">
        <v>10</v>
      </c>
      <c r="C17" s="5" t="s">
        <v>36</v>
      </c>
      <c r="D17" s="7">
        <v>44636</v>
      </c>
      <c r="E17" s="7">
        <v>44634</v>
      </c>
      <c r="F17" s="8" t="s">
        <v>134</v>
      </c>
      <c r="G17" s="5" t="s">
        <v>17</v>
      </c>
      <c r="H17" s="5"/>
      <c r="I17" s="5">
        <v>300</v>
      </c>
      <c r="J17" s="5">
        <v>3</v>
      </c>
      <c r="K17" s="5">
        <v>30</v>
      </c>
      <c r="L17" s="5">
        <v>30</v>
      </c>
      <c r="M17" s="9" t="s">
        <v>29</v>
      </c>
      <c r="N17" s="10">
        <v>0.2</v>
      </c>
      <c r="O17" s="5">
        <v>1000</v>
      </c>
      <c r="P17" s="5"/>
      <c r="Q17" s="5"/>
      <c r="R17" s="5"/>
      <c r="S17" s="11">
        <v>7.86</v>
      </c>
      <c r="T17" s="11">
        <v>12.3</v>
      </c>
      <c r="U17" s="12">
        <v>1262</v>
      </c>
      <c r="V17" s="11">
        <v>180</v>
      </c>
      <c r="W17" s="11">
        <v>171.43705990161089</v>
      </c>
      <c r="X17" s="11">
        <v>136</v>
      </c>
      <c r="Y17" s="25">
        <v>1.6E-2</v>
      </c>
      <c r="AC17" s="5">
        <v>66</v>
      </c>
      <c r="AD17" s="5">
        <f t="shared" si="0"/>
        <v>66</v>
      </c>
      <c r="AE17" s="11">
        <v>4.51</v>
      </c>
      <c r="AF17" s="5">
        <v>2.0770200000000001</v>
      </c>
      <c r="AG17" s="13">
        <v>207.702</v>
      </c>
      <c r="AH17" s="14">
        <v>1.5819800000000002</v>
      </c>
      <c r="AI17" s="13">
        <v>158.19800000000001</v>
      </c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s="4" customFormat="1" x14ac:dyDescent="0.35">
      <c r="A18" s="15" t="s">
        <v>15</v>
      </c>
      <c r="B18" s="15">
        <v>10</v>
      </c>
      <c r="C18" s="15" t="s">
        <v>36</v>
      </c>
      <c r="D18" s="16">
        <v>44636</v>
      </c>
      <c r="E18" s="16">
        <v>44634</v>
      </c>
      <c r="F18" s="17" t="s">
        <v>134</v>
      </c>
      <c r="G18" s="18" t="s">
        <v>97</v>
      </c>
      <c r="H18" s="15"/>
      <c r="I18" s="15">
        <v>300</v>
      </c>
      <c r="J18" s="15">
        <v>3</v>
      </c>
      <c r="K18" s="15">
        <v>30</v>
      </c>
      <c r="L18" s="15">
        <v>30</v>
      </c>
      <c r="M18" s="4" t="s">
        <v>29</v>
      </c>
      <c r="N18" s="19">
        <v>0.2</v>
      </c>
      <c r="O18" s="15">
        <v>1000</v>
      </c>
      <c r="P18" s="15"/>
      <c r="Q18" s="15"/>
      <c r="R18" s="15"/>
      <c r="S18" s="20">
        <v>7.72</v>
      </c>
      <c r="T18" s="20">
        <v>16.8</v>
      </c>
      <c r="U18" s="21">
        <v>1268</v>
      </c>
      <c r="V18" s="20">
        <v>31.1</v>
      </c>
      <c r="W18" s="20">
        <v>27.808237677245106</v>
      </c>
      <c r="X18" s="20">
        <v>61.61</v>
      </c>
      <c r="Y18" s="20">
        <v>3.88</v>
      </c>
      <c r="AC18" s="15">
        <v>69</v>
      </c>
      <c r="AD18" s="15">
        <f t="shared" si="0"/>
        <v>69</v>
      </c>
      <c r="AE18" s="20">
        <v>2.84</v>
      </c>
      <c r="AF18" s="15">
        <v>1.0788</v>
      </c>
      <c r="AG18" s="22">
        <v>107.88000000000001</v>
      </c>
      <c r="AH18" s="23">
        <v>0.96709000000000001</v>
      </c>
      <c r="AI18" s="22">
        <v>96.709000000000003</v>
      </c>
      <c r="AJ18" s="24">
        <v>180</v>
      </c>
      <c r="AK18" s="24"/>
      <c r="AL18" s="24">
        <v>37</v>
      </c>
      <c r="AM18" s="24">
        <v>32.35</v>
      </c>
      <c r="AN18" s="24">
        <v>32.049999999999997</v>
      </c>
      <c r="AO18" s="24">
        <v>32.4</v>
      </c>
      <c r="AP18" s="24">
        <v>31.95</v>
      </c>
      <c r="AQ18" s="24">
        <v>31.05</v>
      </c>
      <c r="AR18" s="24">
        <v>32.15</v>
      </c>
      <c r="AS18" s="24">
        <v>30.75</v>
      </c>
      <c r="AT18" s="24">
        <v>30.7</v>
      </c>
      <c r="AU18" s="24"/>
      <c r="AV18" s="24"/>
      <c r="AW18" s="24"/>
      <c r="AX18" s="24"/>
      <c r="AY18" s="24"/>
      <c r="AZ18" s="24"/>
    </row>
    <row r="19" spans="1:52" s="9" customFormat="1" x14ac:dyDescent="0.35">
      <c r="A19" s="5" t="s">
        <v>15</v>
      </c>
      <c r="B19" s="5">
        <v>10</v>
      </c>
      <c r="C19" s="5" t="s">
        <v>37</v>
      </c>
      <c r="D19" s="7">
        <v>44641</v>
      </c>
      <c r="E19" s="7">
        <v>44634</v>
      </c>
      <c r="F19" s="8" t="s">
        <v>134</v>
      </c>
      <c r="G19" s="5" t="s">
        <v>17</v>
      </c>
      <c r="H19" s="5"/>
      <c r="I19" s="5">
        <v>300</v>
      </c>
      <c r="J19" s="5">
        <v>3</v>
      </c>
      <c r="K19" s="5">
        <v>20</v>
      </c>
      <c r="L19" s="5">
        <v>30</v>
      </c>
      <c r="M19" s="9" t="s">
        <v>29</v>
      </c>
      <c r="N19" s="10">
        <v>0.2</v>
      </c>
      <c r="O19" s="5">
        <v>1000</v>
      </c>
      <c r="P19" s="5"/>
      <c r="Q19" s="5"/>
      <c r="R19" s="5"/>
      <c r="S19" s="11">
        <v>7.72</v>
      </c>
      <c r="T19" s="13">
        <v>14.5</v>
      </c>
      <c r="U19" s="12">
        <v>1275</v>
      </c>
      <c r="V19" s="11">
        <v>184</v>
      </c>
      <c r="W19" s="11">
        <v>175.29545673772549</v>
      </c>
      <c r="X19" s="11">
        <v>121.4</v>
      </c>
      <c r="Y19" s="25">
        <v>0.14399999999999999</v>
      </c>
      <c r="AC19" s="5">
        <v>64</v>
      </c>
      <c r="AD19" s="5">
        <f t="shared" si="0"/>
        <v>64</v>
      </c>
      <c r="AE19" s="11">
        <v>4.4000000000000004</v>
      </c>
      <c r="AF19" s="5">
        <v>1.90913</v>
      </c>
      <c r="AG19" s="13">
        <v>190.91300000000001</v>
      </c>
      <c r="AH19" s="5">
        <v>1.4432100000000001</v>
      </c>
      <c r="AI19" s="13">
        <v>144.321</v>
      </c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s="4" customFormat="1" x14ac:dyDescent="0.35">
      <c r="A20" s="15" t="s">
        <v>15</v>
      </c>
      <c r="B20" s="15">
        <v>10</v>
      </c>
      <c r="C20" s="15" t="s">
        <v>37</v>
      </c>
      <c r="D20" s="16">
        <v>44641</v>
      </c>
      <c r="E20" s="16">
        <v>44634</v>
      </c>
      <c r="F20" s="17" t="s">
        <v>134</v>
      </c>
      <c r="G20" s="18" t="s">
        <v>97</v>
      </c>
      <c r="H20" s="15"/>
      <c r="I20" s="15">
        <v>300</v>
      </c>
      <c r="J20" s="15">
        <v>3</v>
      </c>
      <c r="K20" s="15">
        <v>20</v>
      </c>
      <c r="L20" s="15">
        <v>30</v>
      </c>
      <c r="M20" s="4" t="s">
        <v>29</v>
      </c>
      <c r="N20" s="19">
        <v>0.2</v>
      </c>
      <c r="O20" s="15">
        <v>1000</v>
      </c>
      <c r="P20" s="15"/>
      <c r="Q20" s="15"/>
      <c r="R20" s="15"/>
      <c r="S20" s="20">
        <v>7.67</v>
      </c>
      <c r="T20" s="22">
        <v>18.3</v>
      </c>
      <c r="U20" s="21">
        <v>1276</v>
      </c>
      <c r="V20" s="20">
        <v>28.1</v>
      </c>
      <c r="W20" s="20">
        <v>24.914440050159161</v>
      </c>
      <c r="X20" s="20">
        <v>56.27</v>
      </c>
      <c r="Y20" s="26">
        <v>1.79</v>
      </c>
      <c r="AC20" s="15">
        <v>65</v>
      </c>
      <c r="AD20" s="15">
        <f t="shared" si="0"/>
        <v>65</v>
      </c>
      <c r="AE20" s="20">
        <v>2.89</v>
      </c>
      <c r="AF20" s="15">
        <v>1.0062</v>
      </c>
      <c r="AG20" s="22">
        <v>100.62</v>
      </c>
      <c r="AH20" s="15">
        <v>0.88924999999999998</v>
      </c>
      <c r="AI20" s="22">
        <v>88.924999999999997</v>
      </c>
      <c r="AJ20" s="24">
        <v>184</v>
      </c>
      <c r="AK20" s="24"/>
      <c r="AL20" s="24">
        <v>33.549999999999997</v>
      </c>
      <c r="AM20" s="24">
        <v>30.65</v>
      </c>
      <c r="AN20" s="24">
        <v>30.05</v>
      </c>
      <c r="AO20" s="24">
        <v>29.55</v>
      </c>
      <c r="AP20" s="24">
        <v>29.5</v>
      </c>
      <c r="AQ20" s="24">
        <v>28.9</v>
      </c>
      <c r="AR20" s="24">
        <v>29.05</v>
      </c>
      <c r="AS20" s="24">
        <v>28.55</v>
      </c>
      <c r="AT20" s="24">
        <v>28.35</v>
      </c>
      <c r="AU20" s="24"/>
      <c r="AV20" s="24"/>
      <c r="AW20" s="24"/>
      <c r="AX20" s="24"/>
      <c r="AY20" s="24"/>
      <c r="AZ20" s="24"/>
    </row>
    <row r="21" spans="1:52" s="9" customFormat="1" x14ac:dyDescent="0.35">
      <c r="A21" s="5" t="s">
        <v>15</v>
      </c>
      <c r="B21" s="5">
        <v>10</v>
      </c>
      <c r="C21" s="5" t="s">
        <v>38</v>
      </c>
      <c r="D21" s="7">
        <v>44648</v>
      </c>
      <c r="E21" s="7">
        <v>44648</v>
      </c>
      <c r="F21" s="8" t="s">
        <v>134</v>
      </c>
      <c r="G21" s="5" t="s">
        <v>17</v>
      </c>
      <c r="H21" s="5"/>
      <c r="I21" s="5">
        <v>300</v>
      </c>
      <c r="J21" s="5">
        <v>5</v>
      </c>
      <c r="K21" s="5">
        <v>50</v>
      </c>
      <c r="L21" s="5">
        <v>30</v>
      </c>
      <c r="M21" s="9" t="s">
        <v>29</v>
      </c>
      <c r="N21" s="10">
        <v>0.2</v>
      </c>
      <c r="O21" s="5">
        <v>1000</v>
      </c>
      <c r="P21" s="5"/>
      <c r="Q21" s="5"/>
      <c r="R21" s="5"/>
      <c r="S21" s="11">
        <v>7.68</v>
      </c>
      <c r="T21" s="11">
        <v>17.399999999999999</v>
      </c>
      <c r="U21" s="12">
        <v>1275</v>
      </c>
      <c r="V21" s="11">
        <v>201</v>
      </c>
      <c r="W21" s="11">
        <v>191.69364329121251</v>
      </c>
      <c r="X21" s="11">
        <v>150</v>
      </c>
      <c r="Y21" s="11">
        <v>2.12</v>
      </c>
      <c r="AC21" s="5">
        <v>61</v>
      </c>
      <c r="AD21" s="5">
        <f t="shared" si="0"/>
        <v>61</v>
      </c>
      <c r="AE21" s="11">
        <v>4.74</v>
      </c>
      <c r="AF21" s="5">
        <v>2.3532999999999999</v>
      </c>
      <c r="AG21" s="13">
        <v>235.32999999999998</v>
      </c>
      <c r="AH21" s="5">
        <v>1.76783</v>
      </c>
      <c r="AI21" s="13">
        <v>176.78299999999999</v>
      </c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s="4" customFormat="1" x14ac:dyDescent="0.35">
      <c r="A22" s="15" t="s">
        <v>15</v>
      </c>
      <c r="B22" s="15">
        <v>10</v>
      </c>
      <c r="C22" s="15" t="s">
        <v>38</v>
      </c>
      <c r="D22" s="16">
        <v>44648</v>
      </c>
      <c r="E22" s="16">
        <v>44648</v>
      </c>
      <c r="F22" s="17" t="s">
        <v>134</v>
      </c>
      <c r="G22" s="18" t="s">
        <v>97</v>
      </c>
      <c r="H22" s="15"/>
      <c r="I22" s="15">
        <v>300</v>
      </c>
      <c r="J22" s="15">
        <v>5</v>
      </c>
      <c r="K22" s="15">
        <v>50</v>
      </c>
      <c r="L22" s="15">
        <v>30</v>
      </c>
      <c r="M22" s="4" t="s">
        <v>29</v>
      </c>
      <c r="N22" s="19">
        <v>0.2</v>
      </c>
      <c r="O22" s="15">
        <v>1000</v>
      </c>
      <c r="P22" s="15"/>
      <c r="Q22" s="15"/>
      <c r="R22" s="15"/>
      <c r="S22" s="20">
        <v>7.65</v>
      </c>
      <c r="T22" s="20">
        <v>18.2</v>
      </c>
      <c r="U22" s="21">
        <v>1276</v>
      </c>
      <c r="V22" s="20">
        <v>43.6</v>
      </c>
      <c r="W22" s="20">
        <v>39.865727790103215</v>
      </c>
      <c r="X22" s="20">
        <v>79.55</v>
      </c>
      <c r="Y22" s="20">
        <v>1.9</v>
      </c>
      <c r="AC22" s="15">
        <v>61</v>
      </c>
      <c r="AD22" s="15">
        <f t="shared" si="0"/>
        <v>61</v>
      </c>
      <c r="AE22" s="20">
        <v>2.85</v>
      </c>
      <c r="AF22" s="15">
        <v>1.3153300000000001</v>
      </c>
      <c r="AG22" s="22">
        <v>131.53300000000002</v>
      </c>
      <c r="AH22" s="15">
        <v>1.1572200000000001</v>
      </c>
      <c r="AI22" s="22">
        <v>115.72200000000002</v>
      </c>
      <c r="AJ22" s="24">
        <v>201</v>
      </c>
      <c r="AK22" s="24"/>
      <c r="AL22" s="24">
        <v>72.45</v>
      </c>
      <c r="AM22" s="24">
        <v>53.45</v>
      </c>
      <c r="AN22" s="24">
        <v>49.75</v>
      </c>
      <c r="AO22" s="24">
        <v>47.25</v>
      </c>
      <c r="AP22" s="24">
        <v>45.2</v>
      </c>
      <c r="AQ22" s="24">
        <v>43.85</v>
      </c>
      <c r="AR22" s="24">
        <v>43.9</v>
      </c>
      <c r="AS22" s="24">
        <v>45</v>
      </c>
      <c r="AT22" s="24">
        <v>44.6</v>
      </c>
      <c r="AU22" s="24"/>
      <c r="AV22" s="24"/>
      <c r="AW22" s="24"/>
      <c r="AX22" s="24"/>
      <c r="AY22" s="24"/>
      <c r="AZ22" s="24"/>
    </row>
    <row r="23" spans="1:52" s="9" customFormat="1" x14ac:dyDescent="0.35">
      <c r="A23" s="5" t="s">
        <v>15</v>
      </c>
      <c r="B23" s="5">
        <v>10</v>
      </c>
      <c r="C23" s="5" t="s">
        <v>39</v>
      </c>
      <c r="D23" s="7">
        <v>44650</v>
      </c>
      <c r="E23" s="7">
        <v>44648</v>
      </c>
      <c r="F23" s="8" t="s">
        <v>134</v>
      </c>
      <c r="G23" s="5" t="s">
        <v>17</v>
      </c>
      <c r="H23" s="5"/>
      <c r="I23" s="5">
        <v>300</v>
      </c>
      <c r="J23" s="5">
        <v>3</v>
      </c>
      <c r="K23" s="5">
        <v>50</v>
      </c>
      <c r="L23" s="5">
        <v>30</v>
      </c>
      <c r="M23" s="9" t="s">
        <v>29</v>
      </c>
      <c r="N23" s="10">
        <v>0.2</v>
      </c>
      <c r="O23" s="5">
        <v>1000</v>
      </c>
      <c r="P23" s="5"/>
      <c r="Q23" s="5"/>
      <c r="R23" s="5"/>
      <c r="S23" s="11">
        <v>7.78</v>
      </c>
      <c r="T23" s="11">
        <v>14.9</v>
      </c>
      <c r="U23" s="12">
        <v>1287</v>
      </c>
      <c r="V23" s="11">
        <v>200.5</v>
      </c>
      <c r="W23" s="11">
        <v>191.2113436866982</v>
      </c>
      <c r="X23" s="11">
        <v>146.1</v>
      </c>
      <c r="Y23" s="11">
        <v>0.65300000000000002</v>
      </c>
      <c r="AC23" s="5">
        <v>67</v>
      </c>
      <c r="AD23" s="5">
        <f t="shared" si="0"/>
        <v>67</v>
      </c>
      <c r="AE23" s="11">
        <v>4.84</v>
      </c>
      <c r="AF23" s="5">
        <v>2.2520600000000002</v>
      </c>
      <c r="AG23" s="13">
        <v>225.20600000000002</v>
      </c>
      <c r="AH23" s="5">
        <v>1.6878200000000003</v>
      </c>
      <c r="AI23" s="13">
        <v>168.78200000000004</v>
      </c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s="4" customFormat="1" x14ac:dyDescent="0.35">
      <c r="A24" s="15" t="s">
        <v>15</v>
      </c>
      <c r="B24" s="15">
        <v>10</v>
      </c>
      <c r="C24" s="15" t="s">
        <v>39</v>
      </c>
      <c r="D24" s="16">
        <v>44650</v>
      </c>
      <c r="E24" s="16">
        <v>44648</v>
      </c>
      <c r="F24" s="17" t="s">
        <v>134</v>
      </c>
      <c r="G24" s="18" t="s">
        <v>97</v>
      </c>
      <c r="H24" s="15"/>
      <c r="I24" s="15">
        <v>300</v>
      </c>
      <c r="J24" s="15">
        <v>3</v>
      </c>
      <c r="K24" s="15">
        <v>50</v>
      </c>
      <c r="L24" s="15">
        <v>30</v>
      </c>
      <c r="M24" s="4" t="s">
        <v>29</v>
      </c>
      <c r="N24" s="19">
        <v>0.2</v>
      </c>
      <c r="O24" s="15">
        <v>1000</v>
      </c>
      <c r="P24" s="15"/>
      <c r="Q24" s="15"/>
      <c r="R24" s="15"/>
      <c r="S24" s="20">
        <v>7.7</v>
      </c>
      <c r="T24" s="20">
        <v>18.3</v>
      </c>
      <c r="U24" s="21">
        <v>1280</v>
      </c>
      <c r="V24" s="20">
        <v>43.2</v>
      </c>
      <c r="W24" s="20">
        <v>39.479888106491757</v>
      </c>
      <c r="X24" s="20">
        <v>76.13</v>
      </c>
      <c r="Y24" s="20">
        <v>8.2000000000000003E-2</v>
      </c>
      <c r="AC24" s="15">
        <v>65</v>
      </c>
      <c r="AD24" s="15">
        <f t="shared" si="0"/>
        <v>65</v>
      </c>
      <c r="AE24" s="20">
        <v>3.96</v>
      </c>
      <c r="AF24" s="15">
        <v>1.2830600000000001</v>
      </c>
      <c r="AG24" s="22">
        <v>128.30600000000001</v>
      </c>
      <c r="AH24" s="15">
        <v>1.12355</v>
      </c>
      <c r="AI24" s="22">
        <v>112.355</v>
      </c>
      <c r="AJ24" s="24">
        <v>200.5</v>
      </c>
      <c r="AK24" s="24"/>
      <c r="AL24" s="24">
        <v>50.25</v>
      </c>
      <c r="AM24" s="24">
        <v>46.85</v>
      </c>
      <c r="AN24" s="24">
        <v>44.35</v>
      </c>
      <c r="AO24" s="24">
        <v>43.9</v>
      </c>
      <c r="AP24" s="24">
        <v>43.55</v>
      </c>
      <c r="AQ24" s="24">
        <v>43</v>
      </c>
      <c r="AR24" s="24">
        <v>43</v>
      </c>
      <c r="AS24" s="24">
        <v>42.5</v>
      </c>
      <c r="AT24" s="24">
        <v>43.25</v>
      </c>
      <c r="AU24" s="24"/>
      <c r="AV24" s="24"/>
      <c r="AW24" s="24"/>
      <c r="AX24" s="24"/>
      <c r="AY24" s="24"/>
      <c r="AZ24" s="24"/>
    </row>
    <row r="25" spans="1:52" s="27" customFormat="1" x14ac:dyDescent="0.35">
      <c r="D25" s="28"/>
      <c r="E25" s="28"/>
      <c r="F25" s="29"/>
      <c r="G25" s="30"/>
      <c r="H25" s="30"/>
      <c r="N25" s="31"/>
      <c r="S25" s="31"/>
      <c r="T25" s="31"/>
      <c r="U25" s="32"/>
      <c r="W25" s="31"/>
      <c r="X25" s="31"/>
      <c r="Y25" s="31"/>
      <c r="AE25" s="31"/>
      <c r="AG25" s="33"/>
      <c r="AI25" s="33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</row>
    <row r="26" spans="1:52" s="27" customFormat="1" x14ac:dyDescent="0.35">
      <c r="D26" s="28"/>
      <c r="E26" s="28"/>
      <c r="F26" s="29"/>
      <c r="G26" s="30"/>
      <c r="H26" s="30"/>
      <c r="N26" s="31"/>
      <c r="S26" s="31"/>
      <c r="T26" s="31"/>
      <c r="U26" s="32"/>
      <c r="W26" s="31"/>
      <c r="X26" s="31"/>
      <c r="Y26" s="31"/>
      <c r="AE26" s="31"/>
      <c r="AG26" s="33"/>
      <c r="AI26" s="33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</row>
    <row r="27" spans="1:52" s="9" customFormat="1" x14ac:dyDescent="0.35">
      <c r="A27" s="5" t="s">
        <v>15</v>
      </c>
      <c r="B27" s="5">
        <v>10</v>
      </c>
      <c r="C27" s="5" t="s">
        <v>40</v>
      </c>
      <c r="D27" s="7">
        <v>44701</v>
      </c>
      <c r="E27" s="7">
        <v>44700</v>
      </c>
      <c r="F27" s="8" t="s">
        <v>134</v>
      </c>
      <c r="G27" s="5" t="s">
        <v>17</v>
      </c>
      <c r="H27" s="5"/>
      <c r="I27" s="5">
        <v>300</v>
      </c>
      <c r="J27" s="5">
        <v>3</v>
      </c>
      <c r="K27" s="5">
        <v>50</v>
      </c>
      <c r="L27" s="5">
        <v>30</v>
      </c>
      <c r="M27" s="9" t="s">
        <v>29</v>
      </c>
      <c r="N27" s="10">
        <v>0.2</v>
      </c>
      <c r="O27" s="5">
        <v>1000</v>
      </c>
      <c r="P27" s="5"/>
      <c r="Q27" s="5"/>
      <c r="R27" s="5"/>
      <c r="S27" s="11">
        <v>7.6</v>
      </c>
      <c r="T27" s="11">
        <v>16.2</v>
      </c>
      <c r="U27" s="12">
        <v>1420</v>
      </c>
      <c r="V27" s="11"/>
      <c r="W27" s="11">
        <v>175</v>
      </c>
      <c r="X27" s="11">
        <v>118.9</v>
      </c>
      <c r="Y27" s="25">
        <v>0.74299999999999999</v>
      </c>
      <c r="AC27" s="5">
        <v>62.9</v>
      </c>
      <c r="AD27" s="5">
        <f t="shared" si="0"/>
        <v>63</v>
      </c>
      <c r="AE27" s="11">
        <v>4.51</v>
      </c>
      <c r="AF27" s="5">
        <v>2.2680400000000001</v>
      </c>
      <c r="AG27" s="13">
        <f>AF27/10*1000</f>
        <v>226.804</v>
      </c>
      <c r="AH27" s="14">
        <f>AI27/100</f>
        <v>1.7323</v>
      </c>
      <c r="AI27" s="13">
        <v>173.23</v>
      </c>
    </row>
    <row r="28" spans="1:52" s="4" customFormat="1" x14ac:dyDescent="0.35">
      <c r="A28" s="15" t="s">
        <v>41</v>
      </c>
      <c r="B28" s="15">
        <v>10</v>
      </c>
      <c r="C28" s="15" t="s">
        <v>40</v>
      </c>
      <c r="D28" s="16">
        <v>44701</v>
      </c>
      <c r="E28" s="16">
        <v>44700</v>
      </c>
      <c r="F28" s="17" t="s">
        <v>134</v>
      </c>
      <c r="G28" s="18" t="s">
        <v>97</v>
      </c>
      <c r="H28" s="15"/>
      <c r="I28" s="15">
        <v>300</v>
      </c>
      <c r="J28" s="15">
        <v>3</v>
      </c>
      <c r="K28" s="15">
        <v>50</v>
      </c>
      <c r="L28" s="15">
        <v>30</v>
      </c>
      <c r="M28" s="4" t="s">
        <v>29</v>
      </c>
      <c r="N28" s="19">
        <v>0.2</v>
      </c>
      <c r="O28" s="15">
        <v>1000</v>
      </c>
      <c r="P28" s="15"/>
      <c r="Q28" s="15"/>
      <c r="R28" s="15"/>
      <c r="S28" s="20">
        <v>7.59</v>
      </c>
      <c r="T28" s="20">
        <v>17.600000000000001</v>
      </c>
      <c r="U28" s="21">
        <v>1430</v>
      </c>
      <c r="V28" s="20"/>
      <c r="W28" s="20">
        <v>42.75</v>
      </c>
      <c r="X28" s="20">
        <v>51.66</v>
      </c>
      <c r="Y28" s="20">
        <v>1.19</v>
      </c>
      <c r="AC28" s="15">
        <v>58.8</v>
      </c>
      <c r="AD28" s="15">
        <f t="shared" si="0"/>
        <v>59</v>
      </c>
      <c r="AE28" s="20">
        <v>2.39</v>
      </c>
      <c r="AF28" s="15">
        <v>1.34989</v>
      </c>
      <c r="AG28" s="22">
        <f>AF28/10*1000</f>
        <v>134.989</v>
      </c>
      <c r="AH28" s="23">
        <f>AI28/100</f>
        <v>1.1543999999999999</v>
      </c>
      <c r="AI28" s="22">
        <v>115.44</v>
      </c>
      <c r="AJ28" s="24">
        <v>175</v>
      </c>
      <c r="AK28" s="24">
        <v>61.7</v>
      </c>
      <c r="AL28" s="24">
        <v>38.599999999999994</v>
      </c>
      <c r="AM28" s="24">
        <v>34.349999999999994</v>
      </c>
      <c r="AN28" s="24">
        <v>32.6</v>
      </c>
      <c r="AO28" s="24">
        <v>32.450000000000003</v>
      </c>
      <c r="AP28" s="24">
        <v>32.799999999999997</v>
      </c>
      <c r="AQ28" s="24">
        <v>31.299999999999997</v>
      </c>
      <c r="AR28" s="24">
        <v>30.65</v>
      </c>
      <c r="AS28" s="24">
        <v>31.7</v>
      </c>
      <c r="AT28" s="24">
        <v>31.8</v>
      </c>
      <c r="AU28" s="24"/>
      <c r="AV28" s="24"/>
      <c r="AW28" s="24"/>
      <c r="AX28" s="24"/>
      <c r="AY28" s="24"/>
      <c r="AZ28" s="24"/>
    </row>
    <row r="29" spans="1:52" s="9" customFormat="1" x14ac:dyDescent="0.35">
      <c r="A29" s="5" t="s">
        <v>41</v>
      </c>
      <c r="B29" s="5">
        <v>10</v>
      </c>
      <c r="C29" s="5" t="s">
        <v>42</v>
      </c>
      <c r="D29" s="7">
        <v>44704</v>
      </c>
      <c r="E29" s="7">
        <v>44700</v>
      </c>
      <c r="F29" s="8" t="s">
        <v>134</v>
      </c>
      <c r="G29" s="5" t="s">
        <v>17</v>
      </c>
      <c r="H29" s="5"/>
      <c r="I29" s="5">
        <v>300</v>
      </c>
      <c r="J29" s="5">
        <v>3</v>
      </c>
      <c r="K29" s="5">
        <v>50</v>
      </c>
      <c r="L29" s="5">
        <v>30</v>
      </c>
      <c r="M29" s="9" t="s">
        <v>29</v>
      </c>
      <c r="N29" s="10">
        <v>0.2</v>
      </c>
      <c r="O29" s="5">
        <v>1000</v>
      </c>
      <c r="P29" s="5"/>
      <c r="Q29" s="5"/>
      <c r="R29" s="5"/>
      <c r="S29" s="11">
        <v>7.53</v>
      </c>
      <c r="T29" s="13">
        <v>9.1999999999999993</v>
      </c>
      <c r="U29" s="12">
        <v>1440</v>
      </c>
      <c r="V29" s="11"/>
      <c r="W29" s="11">
        <v>172</v>
      </c>
      <c r="X29" s="11">
        <v>137</v>
      </c>
      <c r="Y29" s="25">
        <v>0.15</v>
      </c>
      <c r="AC29" s="5">
        <v>61.9</v>
      </c>
      <c r="AD29" s="5">
        <f t="shared" si="0"/>
        <v>62</v>
      </c>
      <c r="AE29" s="11">
        <v>4.6500000000000004</v>
      </c>
      <c r="AF29" s="5">
        <v>2.2997700000000001</v>
      </c>
      <c r="AG29" s="13">
        <f t="shared" ref="AG29:AG30" si="1">AF29/10*1000</f>
        <v>229.977</v>
      </c>
      <c r="AH29" s="5">
        <f t="shared" ref="AH29:AH30" si="2">AI29/100</f>
        <v>1.7424999999999999</v>
      </c>
      <c r="AI29" s="13">
        <v>174.25</v>
      </c>
    </row>
    <row r="30" spans="1:52" s="4" customFormat="1" x14ac:dyDescent="0.35">
      <c r="A30" s="15" t="s">
        <v>41</v>
      </c>
      <c r="B30" s="15">
        <v>10</v>
      </c>
      <c r="C30" s="15" t="s">
        <v>42</v>
      </c>
      <c r="D30" s="16">
        <v>44704</v>
      </c>
      <c r="E30" s="16">
        <v>44700</v>
      </c>
      <c r="F30" s="17" t="s">
        <v>134</v>
      </c>
      <c r="G30" s="18" t="s">
        <v>97</v>
      </c>
      <c r="H30" s="15"/>
      <c r="I30" s="15">
        <v>300</v>
      </c>
      <c r="J30" s="15">
        <v>3</v>
      </c>
      <c r="K30" s="15">
        <v>50</v>
      </c>
      <c r="L30" s="15">
        <v>30</v>
      </c>
      <c r="M30" s="4" t="s">
        <v>29</v>
      </c>
      <c r="N30" s="19">
        <v>0.2</v>
      </c>
      <c r="O30" s="15">
        <v>1000</v>
      </c>
      <c r="P30" s="15"/>
      <c r="Q30" s="15"/>
      <c r="R30" s="15"/>
      <c r="S30" s="20">
        <v>7.54</v>
      </c>
      <c r="T30" s="22">
        <v>17.399999999999999</v>
      </c>
      <c r="U30" s="21">
        <v>1420</v>
      </c>
      <c r="V30" s="20"/>
      <c r="W30" s="20">
        <v>38.299999999999997</v>
      </c>
      <c r="X30" s="20">
        <v>73.849999999999994</v>
      </c>
      <c r="Y30" s="26">
        <v>1.51</v>
      </c>
      <c r="AC30" s="15">
        <v>64.7</v>
      </c>
      <c r="AD30" s="15">
        <f t="shared" si="0"/>
        <v>65</v>
      </c>
      <c r="AE30" s="20">
        <v>2.88</v>
      </c>
      <c r="AF30" s="15">
        <v>1.3251299999999999</v>
      </c>
      <c r="AG30" s="22">
        <f t="shared" si="1"/>
        <v>132.51300000000001</v>
      </c>
      <c r="AH30" s="15">
        <f t="shared" si="2"/>
        <v>1.1440000000000001</v>
      </c>
      <c r="AI30" s="22">
        <v>114.4</v>
      </c>
      <c r="AJ30" s="24">
        <v>172</v>
      </c>
      <c r="AK30" s="24">
        <v>123.5</v>
      </c>
      <c r="AL30" s="24">
        <v>48.35</v>
      </c>
      <c r="AM30" s="24">
        <v>37.299999999999997</v>
      </c>
      <c r="AN30" s="24">
        <v>33.599999999999994</v>
      </c>
      <c r="AO30" s="24">
        <v>35.6</v>
      </c>
      <c r="AP30" s="24">
        <v>34.049999999999997</v>
      </c>
      <c r="AQ30" s="24">
        <v>36.599999999999994</v>
      </c>
      <c r="AR30" s="24">
        <v>32.049999999999997</v>
      </c>
      <c r="AS30" s="24">
        <v>33.650000000000006</v>
      </c>
      <c r="AT30" s="24">
        <v>31.9</v>
      </c>
      <c r="AU30" s="24"/>
      <c r="AV30" s="24"/>
      <c r="AW30" s="24"/>
      <c r="AX30" s="24"/>
      <c r="AY30" s="24"/>
      <c r="AZ30" s="24"/>
    </row>
    <row r="31" spans="1:52" s="9" customFormat="1" x14ac:dyDescent="0.35">
      <c r="A31" s="5" t="s">
        <v>41</v>
      </c>
      <c r="B31" s="5">
        <v>10</v>
      </c>
      <c r="C31" s="5" t="s">
        <v>16</v>
      </c>
      <c r="D31" s="7">
        <v>44735</v>
      </c>
      <c r="E31" s="7">
        <v>44734</v>
      </c>
      <c r="F31" s="8" t="s">
        <v>134</v>
      </c>
      <c r="G31" s="5" t="s">
        <v>17</v>
      </c>
      <c r="H31" s="5"/>
      <c r="I31" s="5">
        <v>300</v>
      </c>
      <c r="J31" s="5">
        <v>1</v>
      </c>
      <c r="K31" s="5">
        <v>50</v>
      </c>
      <c r="L31" s="5">
        <v>10</v>
      </c>
      <c r="M31" s="9" t="s">
        <v>29</v>
      </c>
      <c r="N31" s="11">
        <v>0.245</v>
      </c>
      <c r="O31" s="5">
        <v>1223</v>
      </c>
      <c r="P31" s="5"/>
      <c r="Q31" s="5"/>
      <c r="R31" s="5"/>
      <c r="S31" s="11">
        <v>7.24</v>
      </c>
      <c r="T31" s="11">
        <v>24.1</v>
      </c>
      <c r="U31" s="12">
        <v>1395</v>
      </c>
      <c r="V31" s="11"/>
      <c r="W31" s="11">
        <v>117.5</v>
      </c>
      <c r="X31" s="11">
        <v>107.3</v>
      </c>
      <c r="Y31" s="25">
        <v>0.24</v>
      </c>
      <c r="AC31" s="5">
        <v>50.3</v>
      </c>
      <c r="AD31" s="5">
        <f t="shared" si="0"/>
        <v>50</v>
      </c>
      <c r="AE31" s="11">
        <v>4.09</v>
      </c>
      <c r="AF31" s="14">
        <v>2.1173700000000002</v>
      </c>
      <c r="AG31" s="13">
        <f t="shared" ref="AG31:AG78" si="3">(AF31/10)*1000</f>
        <v>211.73699999999999</v>
      </c>
      <c r="AH31" s="14">
        <v>0.39927000000000001</v>
      </c>
      <c r="AI31" s="13">
        <f t="shared" ref="AI31:AI78" si="4">((AF31-AH31)/10)*1000</f>
        <v>171.81000000000003</v>
      </c>
      <c r="AJ31" s="2" t="s">
        <v>73</v>
      </c>
      <c r="AK31" s="2" t="s">
        <v>73</v>
      </c>
      <c r="AL31" s="2" t="s">
        <v>73</v>
      </c>
      <c r="AM31" s="2" t="s">
        <v>73</v>
      </c>
      <c r="AN31" s="2" t="s">
        <v>73</v>
      </c>
      <c r="AO31" s="2" t="s">
        <v>73</v>
      </c>
      <c r="AP31" s="2" t="s">
        <v>73</v>
      </c>
      <c r="AQ31" s="2" t="s">
        <v>73</v>
      </c>
      <c r="AR31" s="2" t="s">
        <v>73</v>
      </c>
      <c r="AS31" s="2" t="s">
        <v>73</v>
      </c>
      <c r="AT31" s="2" t="s">
        <v>73</v>
      </c>
      <c r="AU31" s="2"/>
      <c r="AV31" s="2"/>
      <c r="AW31" s="2"/>
      <c r="AX31" s="2"/>
      <c r="AY31" s="2"/>
      <c r="AZ31" s="2"/>
    </row>
    <row r="32" spans="1:52" s="4" customFormat="1" x14ac:dyDescent="0.35">
      <c r="A32" s="15" t="s">
        <v>41</v>
      </c>
      <c r="B32" s="15">
        <v>10</v>
      </c>
      <c r="C32" s="15" t="s">
        <v>16</v>
      </c>
      <c r="D32" s="16">
        <v>44735</v>
      </c>
      <c r="E32" s="16">
        <v>44734</v>
      </c>
      <c r="F32" s="17" t="s">
        <v>134</v>
      </c>
      <c r="G32" s="18" t="s">
        <v>97</v>
      </c>
      <c r="H32" s="15"/>
      <c r="I32" s="15">
        <v>300</v>
      </c>
      <c r="J32" s="15">
        <v>1</v>
      </c>
      <c r="K32" s="15">
        <v>50</v>
      </c>
      <c r="L32" s="15">
        <v>10</v>
      </c>
      <c r="M32" s="4" t="s">
        <v>29</v>
      </c>
      <c r="N32" s="20">
        <v>0.245</v>
      </c>
      <c r="O32" s="15">
        <v>1223</v>
      </c>
      <c r="P32" s="15"/>
      <c r="Q32" s="15"/>
      <c r="R32" s="15"/>
      <c r="S32" s="20">
        <v>7.42</v>
      </c>
      <c r="T32" s="20">
        <v>24.1</v>
      </c>
      <c r="U32" s="21">
        <v>1401</v>
      </c>
      <c r="V32" s="20"/>
      <c r="W32" s="20">
        <v>33.85</v>
      </c>
      <c r="X32" s="20">
        <v>53.46</v>
      </c>
      <c r="Y32" s="20">
        <v>0.441</v>
      </c>
      <c r="AC32" s="15">
        <v>53.2</v>
      </c>
      <c r="AD32" s="15">
        <f t="shared" si="0"/>
        <v>53</v>
      </c>
      <c r="AE32" s="20">
        <v>2.7</v>
      </c>
      <c r="AF32" s="23">
        <v>1.2118899999999999</v>
      </c>
      <c r="AG32" s="22">
        <f t="shared" si="3"/>
        <v>121.18899999999999</v>
      </c>
      <c r="AH32" s="23">
        <v>0.14299999999999999</v>
      </c>
      <c r="AI32" s="22">
        <f t="shared" si="4"/>
        <v>106.88899999999998</v>
      </c>
      <c r="AJ32" s="24"/>
      <c r="AK32" s="24" t="s">
        <v>18</v>
      </c>
      <c r="AL32" s="24">
        <v>70.5</v>
      </c>
      <c r="AM32" s="24">
        <v>39</v>
      </c>
      <c r="AN32" s="24">
        <v>36.650000000000006</v>
      </c>
      <c r="AO32" s="24">
        <v>33.75</v>
      </c>
      <c r="AP32" s="24">
        <v>34.25</v>
      </c>
      <c r="AQ32" s="24">
        <v>34.200000000000003</v>
      </c>
      <c r="AR32" s="24">
        <v>33.35</v>
      </c>
      <c r="AS32" s="24">
        <v>32.950000000000003</v>
      </c>
      <c r="AT32" s="24">
        <v>31.45</v>
      </c>
      <c r="AU32" s="24"/>
      <c r="AV32" s="24"/>
      <c r="AW32" s="24"/>
      <c r="AX32" s="24"/>
      <c r="AY32" s="24"/>
      <c r="AZ32" s="24"/>
    </row>
    <row r="33" spans="1:52" s="9" customFormat="1" x14ac:dyDescent="0.35">
      <c r="A33" s="5" t="s">
        <v>41</v>
      </c>
      <c r="B33" s="5">
        <v>10</v>
      </c>
      <c r="C33" s="5" t="s">
        <v>19</v>
      </c>
      <c r="D33" s="7">
        <v>44736</v>
      </c>
      <c r="E33" s="7">
        <v>44734</v>
      </c>
      <c r="F33" s="8" t="s">
        <v>134</v>
      </c>
      <c r="G33" s="5" t="s">
        <v>17</v>
      </c>
      <c r="H33" s="5"/>
      <c r="I33" s="5">
        <v>300</v>
      </c>
      <c r="J33" s="5">
        <v>1</v>
      </c>
      <c r="K33" s="5">
        <v>50</v>
      </c>
      <c r="L33" s="5">
        <v>10</v>
      </c>
      <c r="M33" s="9" t="s">
        <v>29</v>
      </c>
      <c r="N33" s="11">
        <v>0.245</v>
      </c>
      <c r="O33" s="5">
        <v>1223</v>
      </c>
      <c r="P33" s="5"/>
      <c r="Q33" s="5"/>
      <c r="R33" s="5"/>
      <c r="S33" s="11">
        <v>7.45</v>
      </c>
      <c r="T33" s="11">
        <v>25</v>
      </c>
      <c r="U33" s="12">
        <v>1373</v>
      </c>
      <c r="V33" s="11"/>
      <c r="W33" s="11">
        <v>141.5</v>
      </c>
      <c r="X33" s="11">
        <v>150.5</v>
      </c>
      <c r="Y33" s="25">
        <v>3.97</v>
      </c>
      <c r="AC33" s="5">
        <v>58.3</v>
      </c>
      <c r="AD33" s="5">
        <f t="shared" si="0"/>
        <v>58</v>
      </c>
      <c r="AE33" s="11">
        <v>4.96</v>
      </c>
      <c r="AF33" s="14">
        <v>2.11761</v>
      </c>
      <c r="AG33" s="13">
        <f t="shared" si="3"/>
        <v>211.761</v>
      </c>
      <c r="AH33" s="14">
        <v>0.43985000000000002</v>
      </c>
      <c r="AI33" s="13">
        <f t="shared" si="4"/>
        <v>167.77599999999998</v>
      </c>
      <c r="AJ33" s="2" t="s">
        <v>73</v>
      </c>
      <c r="AK33" s="2" t="s">
        <v>73</v>
      </c>
      <c r="AL33" s="2" t="s">
        <v>73</v>
      </c>
      <c r="AM33" s="2" t="s">
        <v>73</v>
      </c>
      <c r="AN33" s="2" t="s">
        <v>73</v>
      </c>
      <c r="AO33" s="2" t="s">
        <v>73</v>
      </c>
      <c r="AP33" s="2" t="s">
        <v>73</v>
      </c>
      <c r="AQ33" s="2" t="s">
        <v>73</v>
      </c>
      <c r="AR33" s="2" t="s">
        <v>73</v>
      </c>
      <c r="AS33" s="2" t="s">
        <v>73</v>
      </c>
      <c r="AT33" s="2" t="s">
        <v>73</v>
      </c>
      <c r="AU33" s="2"/>
      <c r="AV33" s="2"/>
      <c r="AW33" s="2"/>
      <c r="AX33" s="2"/>
      <c r="AY33" s="2"/>
      <c r="AZ33" s="2"/>
    </row>
    <row r="34" spans="1:52" s="4" customFormat="1" x14ac:dyDescent="0.35">
      <c r="A34" s="15" t="s">
        <v>41</v>
      </c>
      <c r="B34" s="15">
        <v>10</v>
      </c>
      <c r="C34" s="15" t="s">
        <v>19</v>
      </c>
      <c r="D34" s="16">
        <v>44736</v>
      </c>
      <c r="E34" s="16">
        <v>44734</v>
      </c>
      <c r="F34" s="17" t="s">
        <v>134</v>
      </c>
      <c r="G34" s="18" t="s">
        <v>97</v>
      </c>
      <c r="H34" s="15"/>
      <c r="I34" s="15">
        <v>300</v>
      </c>
      <c r="J34" s="15">
        <v>1</v>
      </c>
      <c r="K34" s="15">
        <v>50</v>
      </c>
      <c r="L34" s="15">
        <v>10</v>
      </c>
      <c r="M34" s="4" t="s">
        <v>29</v>
      </c>
      <c r="N34" s="20">
        <v>0.245</v>
      </c>
      <c r="O34" s="15">
        <v>1223</v>
      </c>
      <c r="P34" s="15"/>
      <c r="Q34" s="15"/>
      <c r="R34" s="15"/>
      <c r="S34" s="20">
        <v>7.82</v>
      </c>
      <c r="T34" s="20">
        <v>25</v>
      </c>
      <c r="U34" s="21">
        <v>1370</v>
      </c>
      <c r="V34" s="20"/>
      <c r="W34" s="20">
        <v>36.4</v>
      </c>
      <c r="X34" s="20">
        <v>65.05</v>
      </c>
      <c r="Y34" s="20">
        <v>3.74</v>
      </c>
      <c r="AC34" s="15">
        <v>61.3</v>
      </c>
      <c r="AD34" s="15">
        <f t="shared" si="0"/>
        <v>61</v>
      </c>
      <c r="AE34" s="20">
        <v>3.15</v>
      </c>
      <c r="AF34" s="23">
        <v>1.1618299999999999</v>
      </c>
      <c r="AG34" s="22">
        <f t="shared" si="3"/>
        <v>116.18299999999999</v>
      </c>
      <c r="AH34" s="23">
        <v>0.13005</v>
      </c>
      <c r="AI34" s="22">
        <f t="shared" si="4"/>
        <v>103.178</v>
      </c>
      <c r="AJ34" s="24"/>
      <c r="AK34" s="24" t="s">
        <v>18</v>
      </c>
      <c r="AL34" s="24">
        <v>54.1</v>
      </c>
      <c r="AM34" s="24">
        <v>37</v>
      </c>
      <c r="AN34" s="24">
        <v>35.4</v>
      </c>
      <c r="AO34" s="24">
        <v>34</v>
      </c>
      <c r="AP34" s="24">
        <v>34.4</v>
      </c>
      <c r="AQ34" s="24">
        <v>33.099999999999994</v>
      </c>
      <c r="AR34" s="24">
        <v>33.099999999999994</v>
      </c>
      <c r="AS34" s="24">
        <v>32.650000000000006</v>
      </c>
      <c r="AT34" s="24">
        <v>33.700000000000003</v>
      </c>
      <c r="AU34" s="24"/>
      <c r="AV34" s="24"/>
      <c r="AW34" s="24"/>
      <c r="AX34" s="24"/>
      <c r="AY34" s="24"/>
      <c r="AZ34" s="24"/>
    </row>
    <row r="35" spans="1:52" s="9" customFormat="1" x14ac:dyDescent="0.35">
      <c r="A35" s="5" t="s">
        <v>41</v>
      </c>
      <c r="B35" s="5">
        <v>10</v>
      </c>
      <c r="C35" s="5" t="s">
        <v>20</v>
      </c>
      <c r="D35" s="7">
        <v>44739</v>
      </c>
      <c r="E35" s="7">
        <v>44739</v>
      </c>
      <c r="F35" s="8" t="s">
        <v>134</v>
      </c>
      <c r="G35" s="5" t="s">
        <v>17</v>
      </c>
      <c r="H35" s="5"/>
      <c r="I35" s="5">
        <v>300</v>
      </c>
      <c r="J35" s="5">
        <v>1</v>
      </c>
      <c r="K35" s="5">
        <v>50</v>
      </c>
      <c r="L35" s="5">
        <v>10</v>
      </c>
      <c r="M35" s="9" t="s">
        <v>29</v>
      </c>
      <c r="N35" s="11">
        <v>0.245</v>
      </c>
      <c r="O35" s="5">
        <v>1223</v>
      </c>
      <c r="P35" s="5"/>
      <c r="Q35" s="5"/>
      <c r="R35" s="5"/>
      <c r="S35" s="11">
        <v>7.67</v>
      </c>
      <c r="T35" s="11">
        <v>23</v>
      </c>
      <c r="U35" s="12">
        <v>1053</v>
      </c>
      <c r="V35" s="11"/>
      <c r="W35" s="11">
        <v>144.5</v>
      </c>
      <c r="X35" s="11">
        <v>103.3</v>
      </c>
      <c r="Y35" s="25">
        <v>1.58</v>
      </c>
      <c r="AC35" s="5">
        <v>50.5</v>
      </c>
      <c r="AD35" s="5">
        <f t="shared" ref="AD35:AD92" si="5">ROUND(AC35,2-(1+INT(LOG10(ABS(AC35)))))</f>
        <v>51</v>
      </c>
      <c r="AE35" s="11">
        <v>4.18</v>
      </c>
      <c r="AF35" s="14">
        <v>1.9591000000000001</v>
      </c>
      <c r="AG35" s="13">
        <f t="shared" si="3"/>
        <v>195.91</v>
      </c>
      <c r="AH35" s="14">
        <v>0.47165000000000001</v>
      </c>
      <c r="AI35" s="13">
        <f t="shared" si="4"/>
        <v>148.74499999999998</v>
      </c>
      <c r="AJ35" s="2" t="s">
        <v>73</v>
      </c>
      <c r="AK35" s="2" t="s">
        <v>73</v>
      </c>
      <c r="AL35" s="2" t="s">
        <v>73</v>
      </c>
      <c r="AM35" s="2" t="s">
        <v>73</v>
      </c>
      <c r="AN35" s="2" t="s">
        <v>73</v>
      </c>
      <c r="AO35" s="2" t="s">
        <v>73</v>
      </c>
      <c r="AP35" s="2" t="s">
        <v>73</v>
      </c>
      <c r="AQ35" s="2" t="s">
        <v>73</v>
      </c>
      <c r="AR35" s="2" t="s">
        <v>73</v>
      </c>
      <c r="AS35" s="2" t="s">
        <v>73</v>
      </c>
      <c r="AT35" s="2" t="s">
        <v>73</v>
      </c>
      <c r="AU35" s="2"/>
      <c r="AV35" s="2"/>
      <c r="AW35" s="2"/>
      <c r="AX35" s="2"/>
      <c r="AY35" s="2"/>
      <c r="AZ35" s="2"/>
    </row>
    <row r="36" spans="1:52" s="4" customFormat="1" x14ac:dyDescent="0.35">
      <c r="A36" s="15" t="s">
        <v>41</v>
      </c>
      <c r="B36" s="15">
        <v>10</v>
      </c>
      <c r="C36" s="15" t="s">
        <v>20</v>
      </c>
      <c r="D36" s="16">
        <v>44739</v>
      </c>
      <c r="E36" s="16">
        <v>44739</v>
      </c>
      <c r="F36" s="17" t="s">
        <v>134</v>
      </c>
      <c r="G36" s="18" t="s">
        <v>97</v>
      </c>
      <c r="H36" s="15"/>
      <c r="I36" s="15">
        <v>300</v>
      </c>
      <c r="J36" s="15">
        <v>1</v>
      </c>
      <c r="K36" s="15">
        <v>50</v>
      </c>
      <c r="L36" s="15">
        <v>10</v>
      </c>
      <c r="M36" s="4" t="s">
        <v>29</v>
      </c>
      <c r="N36" s="20">
        <v>0.245</v>
      </c>
      <c r="O36" s="15">
        <v>1223</v>
      </c>
      <c r="P36" s="15"/>
      <c r="Q36" s="15"/>
      <c r="R36" s="15"/>
      <c r="S36" s="20">
        <v>7.7</v>
      </c>
      <c r="T36" s="20">
        <v>22.3</v>
      </c>
      <c r="U36" s="21">
        <v>1059</v>
      </c>
      <c r="V36" s="20"/>
      <c r="W36" s="20">
        <v>41.15</v>
      </c>
      <c r="X36" s="20">
        <v>60.32</v>
      </c>
      <c r="Y36" s="20">
        <v>0.67600000000000005</v>
      </c>
      <c r="AC36" s="15">
        <v>49.1</v>
      </c>
      <c r="AD36" s="15">
        <f t="shared" si="5"/>
        <v>49</v>
      </c>
      <c r="AE36" s="20">
        <v>2.95</v>
      </c>
      <c r="AF36" s="23">
        <v>1.2031000000000001</v>
      </c>
      <c r="AG36" s="22">
        <f t="shared" si="3"/>
        <v>120.31</v>
      </c>
      <c r="AH36" s="23">
        <v>0.16641</v>
      </c>
      <c r="AI36" s="22">
        <f t="shared" si="4"/>
        <v>103.66900000000001</v>
      </c>
      <c r="AJ36" s="24"/>
      <c r="AK36" s="24" t="s">
        <v>18</v>
      </c>
      <c r="AL36" s="24">
        <v>48.900000000000006</v>
      </c>
      <c r="AM36" s="24">
        <v>46.25</v>
      </c>
      <c r="AN36" s="24">
        <v>43</v>
      </c>
      <c r="AO36" s="24">
        <v>43.65</v>
      </c>
      <c r="AP36" s="24">
        <v>41.333333333333336</v>
      </c>
      <c r="AQ36" s="24">
        <v>40.799999999999997</v>
      </c>
      <c r="AR36" s="24">
        <v>41.1</v>
      </c>
      <c r="AS36" s="24">
        <v>41.8</v>
      </c>
      <c r="AT36" s="24">
        <v>41.2</v>
      </c>
      <c r="AU36" s="24"/>
      <c r="AV36" s="24"/>
      <c r="AW36" s="24"/>
      <c r="AX36" s="24"/>
      <c r="AY36" s="24"/>
      <c r="AZ36" s="24"/>
    </row>
    <row r="37" spans="1:52" s="9" customFormat="1" x14ac:dyDescent="0.35">
      <c r="A37" s="5" t="s">
        <v>41</v>
      </c>
      <c r="B37" s="5">
        <v>10</v>
      </c>
      <c r="C37" s="5" t="s">
        <v>21</v>
      </c>
      <c r="D37" s="7">
        <v>44740</v>
      </c>
      <c r="E37" s="7">
        <v>44739</v>
      </c>
      <c r="F37" s="8" t="s">
        <v>134</v>
      </c>
      <c r="G37" s="5" t="s">
        <v>17</v>
      </c>
      <c r="H37" s="5"/>
      <c r="I37" s="5">
        <v>300</v>
      </c>
      <c r="J37" s="5">
        <v>1</v>
      </c>
      <c r="K37" s="5">
        <v>50</v>
      </c>
      <c r="L37" s="5">
        <v>10</v>
      </c>
      <c r="M37" s="9" t="s">
        <v>29</v>
      </c>
      <c r="N37" s="11">
        <v>0.245</v>
      </c>
      <c r="O37" s="5">
        <v>1223</v>
      </c>
      <c r="P37" s="5"/>
      <c r="Q37" s="5"/>
      <c r="R37" s="5"/>
      <c r="S37" s="11">
        <v>7.7</v>
      </c>
      <c r="T37" s="11">
        <v>22.2</v>
      </c>
      <c r="U37" s="12">
        <v>1063</v>
      </c>
      <c r="V37" s="11"/>
      <c r="W37" s="11">
        <v>143.5</v>
      </c>
      <c r="X37" s="11">
        <v>109</v>
      </c>
      <c r="Y37" s="25">
        <v>9.06</v>
      </c>
      <c r="AC37" s="5">
        <v>51.3</v>
      </c>
      <c r="AD37" s="5">
        <f t="shared" si="5"/>
        <v>51</v>
      </c>
      <c r="AE37" s="11">
        <v>4.1399999999999997</v>
      </c>
      <c r="AF37" s="14">
        <v>1.9220999999999999</v>
      </c>
      <c r="AG37" s="13">
        <f t="shared" si="3"/>
        <v>192.20999999999998</v>
      </c>
      <c r="AH37" s="14">
        <v>0.46140999999999999</v>
      </c>
      <c r="AI37" s="13">
        <f t="shared" si="4"/>
        <v>146.06900000000002</v>
      </c>
      <c r="AJ37" s="2" t="s">
        <v>73</v>
      </c>
      <c r="AK37" s="2" t="s">
        <v>73</v>
      </c>
      <c r="AL37" s="2" t="s">
        <v>73</v>
      </c>
      <c r="AM37" s="2" t="s">
        <v>73</v>
      </c>
      <c r="AN37" s="2" t="s">
        <v>73</v>
      </c>
      <c r="AO37" s="2" t="s">
        <v>73</v>
      </c>
      <c r="AP37" s="2" t="s">
        <v>73</v>
      </c>
      <c r="AQ37" s="2" t="s">
        <v>73</v>
      </c>
      <c r="AR37" s="2" t="s">
        <v>73</v>
      </c>
      <c r="AS37" s="2" t="s">
        <v>73</v>
      </c>
      <c r="AT37" s="2" t="s">
        <v>73</v>
      </c>
      <c r="AU37" s="2"/>
      <c r="AV37" s="2"/>
      <c r="AW37" s="2"/>
      <c r="AX37" s="2"/>
      <c r="AY37" s="2"/>
      <c r="AZ37" s="2"/>
    </row>
    <row r="38" spans="1:52" s="4" customFormat="1" x14ac:dyDescent="0.35">
      <c r="A38" s="15" t="s">
        <v>41</v>
      </c>
      <c r="B38" s="15">
        <v>10</v>
      </c>
      <c r="C38" s="15" t="s">
        <v>21</v>
      </c>
      <c r="D38" s="16">
        <v>44740</v>
      </c>
      <c r="E38" s="16">
        <v>44739</v>
      </c>
      <c r="F38" s="17" t="s">
        <v>134</v>
      </c>
      <c r="G38" s="18" t="s">
        <v>97</v>
      </c>
      <c r="H38" s="15"/>
      <c r="I38" s="15">
        <v>300</v>
      </c>
      <c r="J38" s="15">
        <v>1</v>
      </c>
      <c r="K38" s="15">
        <v>50</v>
      </c>
      <c r="L38" s="15">
        <v>10</v>
      </c>
      <c r="M38" s="4" t="s">
        <v>29</v>
      </c>
      <c r="N38" s="20">
        <v>0.245</v>
      </c>
      <c r="O38" s="15">
        <v>1223</v>
      </c>
      <c r="P38" s="15"/>
      <c r="Q38" s="15"/>
      <c r="R38" s="15"/>
      <c r="S38" s="20">
        <v>7.76</v>
      </c>
      <c r="T38" s="20">
        <v>22.2</v>
      </c>
      <c r="U38" s="21">
        <v>1062</v>
      </c>
      <c r="V38" s="20"/>
      <c r="W38" s="20">
        <v>31.75</v>
      </c>
      <c r="X38" s="20">
        <v>54.27</v>
      </c>
      <c r="Y38" s="20">
        <v>0.73199999999999998</v>
      </c>
      <c r="AC38" s="15">
        <v>50.1</v>
      </c>
      <c r="AD38" s="15">
        <f t="shared" si="5"/>
        <v>50</v>
      </c>
      <c r="AE38" s="20">
        <v>2.52</v>
      </c>
      <c r="AF38" s="23">
        <v>1.0274799999999999</v>
      </c>
      <c r="AG38" s="22">
        <f t="shared" si="3"/>
        <v>102.74799999999999</v>
      </c>
      <c r="AH38" s="23">
        <v>0.13117999999999999</v>
      </c>
      <c r="AI38" s="22">
        <f t="shared" si="4"/>
        <v>89.63</v>
      </c>
      <c r="AJ38" s="24"/>
      <c r="AK38" s="24" t="s">
        <v>18</v>
      </c>
      <c r="AL38" s="24">
        <v>33.799999999999997</v>
      </c>
      <c r="AM38" s="24">
        <v>34.700000000000003</v>
      </c>
      <c r="AN38" s="24">
        <v>34.25</v>
      </c>
      <c r="AO38" s="24">
        <v>32.299999999999997</v>
      </c>
      <c r="AP38" s="24">
        <v>31.299999999999997</v>
      </c>
      <c r="AQ38" s="24">
        <v>31.5</v>
      </c>
      <c r="AR38" s="24">
        <v>31.25</v>
      </c>
      <c r="AS38" s="24">
        <v>31.15</v>
      </c>
      <c r="AT38" s="24">
        <v>32.25</v>
      </c>
      <c r="AU38" s="24"/>
      <c r="AV38" s="24"/>
      <c r="AW38" s="24"/>
      <c r="AX38" s="24"/>
      <c r="AY38" s="24"/>
      <c r="AZ38" s="24"/>
    </row>
    <row r="39" spans="1:52" s="9" customFormat="1" x14ac:dyDescent="0.35">
      <c r="A39" s="5" t="s">
        <v>41</v>
      </c>
      <c r="B39" s="5">
        <v>10</v>
      </c>
      <c r="C39" s="5" t="s">
        <v>22</v>
      </c>
      <c r="D39" s="7">
        <v>44742</v>
      </c>
      <c r="E39" s="7">
        <v>44739</v>
      </c>
      <c r="F39" s="8" t="s">
        <v>134</v>
      </c>
      <c r="G39" s="5" t="s">
        <v>17</v>
      </c>
      <c r="H39" s="5"/>
      <c r="I39" s="5">
        <v>300</v>
      </c>
      <c r="J39" s="5">
        <v>3</v>
      </c>
      <c r="K39" s="5">
        <v>50</v>
      </c>
      <c r="L39" s="5">
        <v>30</v>
      </c>
      <c r="M39" s="9" t="s">
        <v>29</v>
      </c>
      <c r="N39" s="11">
        <v>0.245</v>
      </c>
      <c r="O39" s="5">
        <v>1223</v>
      </c>
      <c r="P39" s="5"/>
      <c r="Q39" s="5"/>
      <c r="R39" s="5"/>
      <c r="S39" s="11">
        <v>7.54</v>
      </c>
      <c r="T39" s="11">
        <v>16.5</v>
      </c>
      <c r="U39" s="12">
        <v>1061</v>
      </c>
      <c r="V39" s="11"/>
      <c r="W39" s="11">
        <v>135.5</v>
      </c>
      <c r="X39" s="11">
        <v>109</v>
      </c>
      <c r="Y39" s="25">
        <v>0.439</v>
      </c>
      <c r="AC39" s="5">
        <v>47.1</v>
      </c>
      <c r="AD39" s="5">
        <f t="shared" si="5"/>
        <v>47</v>
      </c>
      <c r="AE39" s="11">
        <v>3.76</v>
      </c>
      <c r="AF39" s="14">
        <v>1.66971</v>
      </c>
      <c r="AG39" s="13">
        <f t="shared" si="3"/>
        <v>166.971</v>
      </c>
      <c r="AH39" s="14">
        <v>0.36725999999999998</v>
      </c>
      <c r="AI39" s="13">
        <f t="shared" si="4"/>
        <v>130.245</v>
      </c>
      <c r="AJ39" s="2" t="s">
        <v>73</v>
      </c>
      <c r="AK39" s="2" t="s">
        <v>73</v>
      </c>
      <c r="AL39" s="2" t="s">
        <v>73</v>
      </c>
      <c r="AM39" s="2" t="s">
        <v>73</v>
      </c>
      <c r="AN39" s="2" t="s">
        <v>73</v>
      </c>
      <c r="AO39" s="2" t="s">
        <v>73</v>
      </c>
      <c r="AP39" s="2" t="s">
        <v>73</v>
      </c>
      <c r="AQ39" s="2" t="s">
        <v>73</v>
      </c>
      <c r="AR39" s="2" t="s">
        <v>73</v>
      </c>
      <c r="AS39" s="2" t="s">
        <v>73</v>
      </c>
      <c r="AT39" s="2" t="s">
        <v>73</v>
      </c>
      <c r="AU39" s="2"/>
      <c r="AV39" s="2"/>
      <c r="AW39" s="2"/>
      <c r="AX39" s="2"/>
      <c r="AY39" s="2"/>
      <c r="AZ39" s="2"/>
    </row>
    <row r="40" spans="1:52" s="4" customFormat="1" x14ac:dyDescent="0.35">
      <c r="A40" s="15" t="s">
        <v>41</v>
      </c>
      <c r="B40" s="15">
        <v>10</v>
      </c>
      <c r="C40" s="15" t="s">
        <v>22</v>
      </c>
      <c r="D40" s="16">
        <v>44742</v>
      </c>
      <c r="E40" s="16">
        <v>44739</v>
      </c>
      <c r="F40" s="17" t="s">
        <v>134</v>
      </c>
      <c r="G40" s="18" t="s">
        <v>97</v>
      </c>
      <c r="H40" s="15"/>
      <c r="I40" s="15">
        <v>300</v>
      </c>
      <c r="J40" s="15">
        <v>3</v>
      </c>
      <c r="K40" s="15">
        <v>50</v>
      </c>
      <c r="L40" s="15">
        <v>30</v>
      </c>
      <c r="M40" s="4" t="s">
        <v>29</v>
      </c>
      <c r="N40" s="20">
        <v>0.245</v>
      </c>
      <c r="O40" s="15">
        <v>1223</v>
      </c>
      <c r="P40" s="15"/>
      <c r="Q40" s="15"/>
      <c r="R40" s="15"/>
      <c r="S40" s="20">
        <v>7.47</v>
      </c>
      <c r="T40" s="20">
        <v>21.7</v>
      </c>
      <c r="U40" s="21">
        <v>1066</v>
      </c>
      <c r="V40" s="20"/>
      <c r="W40" s="20">
        <v>22.95</v>
      </c>
      <c r="X40" s="20">
        <v>47.01</v>
      </c>
      <c r="Y40" s="20">
        <v>3.52</v>
      </c>
      <c r="AC40" s="15">
        <v>47.4</v>
      </c>
      <c r="AD40" s="15">
        <f t="shared" si="5"/>
        <v>47</v>
      </c>
      <c r="AE40" s="20">
        <v>2.5499999999999998</v>
      </c>
      <c r="AF40" s="23">
        <v>0.85650000000000004</v>
      </c>
      <c r="AG40" s="22">
        <f t="shared" si="3"/>
        <v>85.65</v>
      </c>
      <c r="AH40" s="23">
        <v>7.6189999999999994E-2</v>
      </c>
      <c r="AI40" s="22">
        <f t="shared" si="4"/>
        <v>78.031000000000006</v>
      </c>
      <c r="AJ40" s="24"/>
      <c r="AK40" s="24" t="s">
        <v>18</v>
      </c>
      <c r="AL40" s="24">
        <v>24.1</v>
      </c>
      <c r="AM40" s="24">
        <v>24.549999999999997</v>
      </c>
      <c r="AN40" s="24">
        <v>24.25</v>
      </c>
      <c r="AO40" s="24">
        <v>24.799999999999997</v>
      </c>
      <c r="AP40" s="24">
        <v>23.75</v>
      </c>
      <c r="AQ40" s="24">
        <v>23.65</v>
      </c>
      <c r="AR40" s="24">
        <v>23.55</v>
      </c>
      <c r="AS40" s="24">
        <v>23.75</v>
      </c>
      <c r="AT40" s="24">
        <v>23.5</v>
      </c>
      <c r="AU40" s="24"/>
      <c r="AV40" s="24"/>
      <c r="AW40" s="24"/>
      <c r="AX40" s="24"/>
      <c r="AY40" s="24"/>
      <c r="AZ40" s="24"/>
    </row>
    <row r="41" spans="1:52" s="9" customFormat="1" x14ac:dyDescent="0.35">
      <c r="A41" s="5" t="s">
        <v>41</v>
      </c>
      <c r="B41" s="5">
        <v>10</v>
      </c>
      <c r="C41" s="5" t="s">
        <v>44</v>
      </c>
      <c r="D41" s="7">
        <v>44747</v>
      </c>
      <c r="E41" s="7">
        <v>44746</v>
      </c>
      <c r="F41" s="8" t="s">
        <v>134</v>
      </c>
      <c r="G41" s="5" t="s">
        <v>17</v>
      </c>
      <c r="H41" s="5"/>
      <c r="I41" s="5">
        <v>300</v>
      </c>
      <c r="J41" s="5">
        <v>3</v>
      </c>
      <c r="K41" s="5">
        <v>50</v>
      </c>
      <c r="L41" s="5">
        <v>30</v>
      </c>
      <c r="M41" s="9" t="s">
        <v>29</v>
      </c>
      <c r="N41" s="11">
        <v>0.245</v>
      </c>
      <c r="O41" s="5">
        <v>1223</v>
      </c>
      <c r="P41" s="5"/>
      <c r="Q41" s="5"/>
      <c r="R41" s="5"/>
      <c r="S41" s="11">
        <v>7.77</v>
      </c>
      <c r="T41" s="11">
        <v>15.6</v>
      </c>
      <c r="U41" s="12">
        <v>1708</v>
      </c>
      <c r="V41" s="11"/>
      <c r="W41" s="11">
        <v>293.33</v>
      </c>
      <c r="X41" s="11">
        <v>206.4</v>
      </c>
      <c r="Y41" s="25">
        <v>13.03</v>
      </c>
      <c r="AC41" s="5">
        <v>67.900000000000006</v>
      </c>
      <c r="AD41" s="5">
        <f t="shared" si="5"/>
        <v>68</v>
      </c>
      <c r="AE41" s="11">
        <v>4.3499999999999996</v>
      </c>
      <c r="AF41" s="14">
        <v>2.5052599999999998</v>
      </c>
      <c r="AG41" s="13">
        <f t="shared" si="3"/>
        <v>250.52599999999998</v>
      </c>
      <c r="AH41" s="14">
        <v>0.67667999999999995</v>
      </c>
      <c r="AI41" s="13">
        <f t="shared" si="4"/>
        <v>182.858</v>
      </c>
      <c r="AJ41" s="2" t="s">
        <v>73</v>
      </c>
      <c r="AK41" s="2" t="s">
        <v>73</v>
      </c>
      <c r="AL41" s="2" t="s">
        <v>73</v>
      </c>
      <c r="AM41" s="2" t="s">
        <v>73</v>
      </c>
      <c r="AN41" s="2" t="s">
        <v>73</v>
      </c>
      <c r="AO41" s="2" t="s">
        <v>73</v>
      </c>
      <c r="AP41" s="2" t="s">
        <v>73</v>
      </c>
      <c r="AQ41" s="2" t="s">
        <v>73</v>
      </c>
      <c r="AR41" s="2" t="s">
        <v>73</v>
      </c>
      <c r="AS41" s="2" t="s">
        <v>73</v>
      </c>
      <c r="AT41" s="2" t="s">
        <v>73</v>
      </c>
      <c r="AU41" s="2"/>
      <c r="AV41" s="2"/>
      <c r="AW41" s="2"/>
      <c r="AX41" s="2"/>
      <c r="AY41" s="2"/>
      <c r="AZ41" s="2"/>
    </row>
    <row r="42" spans="1:52" s="4" customFormat="1" x14ac:dyDescent="0.35">
      <c r="A42" s="15" t="s">
        <v>41</v>
      </c>
      <c r="B42" s="15">
        <v>10</v>
      </c>
      <c r="C42" s="15" t="s">
        <v>44</v>
      </c>
      <c r="D42" s="16">
        <v>44747</v>
      </c>
      <c r="E42" s="16">
        <v>44746</v>
      </c>
      <c r="F42" s="17" t="s">
        <v>134</v>
      </c>
      <c r="G42" s="18" t="s">
        <v>97</v>
      </c>
      <c r="H42" s="15"/>
      <c r="I42" s="15">
        <v>300</v>
      </c>
      <c r="J42" s="15">
        <v>3</v>
      </c>
      <c r="K42" s="15">
        <v>50</v>
      </c>
      <c r="L42" s="15">
        <v>30</v>
      </c>
      <c r="M42" s="4" t="s">
        <v>29</v>
      </c>
      <c r="N42" s="20">
        <v>0.245</v>
      </c>
      <c r="O42" s="15">
        <v>1223</v>
      </c>
      <c r="P42" s="15"/>
      <c r="Q42" s="15"/>
      <c r="R42" s="15"/>
      <c r="S42" s="20">
        <v>7.66</v>
      </c>
      <c r="T42" s="20">
        <v>22</v>
      </c>
      <c r="U42" s="21">
        <v>1713</v>
      </c>
      <c r="V42" s="20"/>
      <c r="W42" s="20">
        <v>22.65</v>
      </c>
      <c r="X42" s="20">
        <v>73.56</v>
      </c>
      <c r="Y42" s="20">
        <v>0.60699999999999998</v>
      </c>
      <c r="AC42" s="15">
        <v>67.400000000000006</v>
      </c>
      <c r="AD42" s="15">
        <f t="shared" si="5"/>
        <v>67</v>
      </c>
      <c r="AE42" s="20">
        <v>2.48</v>
      </c>
      <c r="AF42" s="23">
        <v>1.2117199999999999</v>
      </c>
      <c r="AG42" s="22">
        <f t="shared" si="3"/>
        <v>121.17199999999998</v>
      </c>
      <c r="AH42" s="23">
        <v>0.13214000000000001</v>
      </c>
      <c r="AI42" s="22">
        <f t="shared" si="4"/>
        <v>107.958</v>
      </c>
      <c r="AJ42" s="24"/>
      <c r="AK42" s="24" t="s">
        <v>18</v>
      </c>
      <c r="AL42" s="24">
        <v>31.5</v>
      </c>
      <c r="AM42" s="24">
        <v>24.799999999999997</v>
      </c>
      <c r="AN42" s="24">
        <v>22.4</v>
      </c>
      <c r="AO42" s="24">
        <v>22.049999999999997</v>
      </c>
      <c r="AP42" s="24">
        <v>22.8</v>
      </c>
      <c r="AQ42" s="24">
        <v>24.1</v>
      </c>
      <c r="AR42" s="24">
        <v>20.85</v>
      </c>
      <c r="AS42" s="24">
        <v>23.666666666666668</v>
      </c>
      <c r="AT42" s="24">
        <v>22.6</v>
      </c>
      <c r="AU42" s="24"/>
      <c r="AV42" s="24"/>
      <c r="AW42" s="24"/>
      <c r="AX42" s="24"/>
      <c r="AY42" s="24"/>
      <c r="AZ42" s="24"/>
    </row>
    <row r="43" spans="1:52" s="37" customFormat="1" x14ac:dyDescent="0.35">
      <c r="A43" s="34" t="s">
        <v>41</v>
      </c>
      <c r="B43" s="34">
        <v>10</v>
      </c>
      <c r="C43" s="34" t="s">
        <v>44</v>
      </c>
      <c r="D43" s="35">
        <v>44747</v>
      </c>
      <c r="E43" s="35">
        <v>44746</v>
      </c>
      <c r="F43" s="36" t="s">
        <v>134</v>
      </c>
      <c r="G43" s="34" t="s">
        <v>98</v>
      </c>
      <c r="H43" s="34" t="s">
        <v>45</v>
      </c>
      <c r="I43" s="34">
        <v>300</v>
      </c>
      <c r="J43" s="34">
        <v>3</v>
      </c>
      <c r="K43" s="34">
        <v>50</v>
      </c>
      <c r="L43" s="34">
        <v>30</v>
      </c>
      <c r="M43" s="37" t="s">
        <v>29</v>
      </c>
      <c r="N43" s="38">
        <v>0.245</v>
      </c>
      <c r="O43" s="34">
        <v>1223</v>
      </c>
      <c r="P43" s="34"/>
      <c r="Q43" s="34"/>
      <c r="R43" s="34"/>
      <c r="S43" s="38">
        <v>7.71</v>
      </c>
      <c r="T43" s="38">
        <v>20.9</v>
      </c>
      <c r="U43" s="39">
        <v>1713</v>
      </c>
      <c r="V43" s="38"/>
      <c r="W43" s="38">
        <v>66.3</v>
      </c>
      <c r="X43" s="38">
        <v>101.6</v>
      </c>
      <c r="Y43" s="38">
        <v>0.32</v>
      </c>
      <c r="AC43" s="34">
        <v>69.3</v>
      </c>
      <c r="AD43" s="34">
        <f t="shared" si="5"/>
        <v>69</v>
      </c>
      <c r="AE43" s="38">
        <v>2.5099999999999998</v>
      </c>
      <c r="AF43" s="40">
        <v>1.4669700000000001</v>
      </c>
      <c r="AG43" s="41">
        <f t="shared" si="3"/>
        <v>146.69700000000003</v>
      </c>
      <c r="AH43" s="40">
        <v>0.27682000000000001</v>
      </c>
      <c r="AI43" s="41">
        <f t="shared" si="4"/>
        <v>119.01500000000001</v>
      </c>
      <c r="AJ43" s="37" t="s">
        <v>73</v>
      </c>
      <c r="AK43" s="37" t="s">
        <v>73</v>
      </c>
      <c r="AL43" s="37" t="s">
        <v>73</v>
      </c>
      <c r="AM43" s="37" t="s">
        <v>73</v>
      </c>
      <c r="AN43" s="37" t="s">
        <v>73</v>
      </c>
      <c r="AO43" s="37" t="s">
        <v>73</v>
      </c>
      <c r="AP43" s="37" t="s">
        <v>73</v>
      </c>
      <c r="AQ43" s="37" t="s">
        <v>73</v>
      </c>
      <c r="AR43" s="37" t="s">
        <v>73</v>
      </c>
      <c r="AS43" s="37" t="s">
        <v>73</v>
      </c>
      <c r="AT43" s="37" t="s">
        <v>73</v>
      </c>
    </row>
    <row r="44" spans="1:52" s="9" customFormat="1" x14ac:dyDescent="0.35">
      <c r="A44" s="5" t="s">
        <v>41</v>
      </c>
      <c r="B44" s="5">
        <v>10</v>
      </c>
      <c r="C44" s="5" t="s">
        <v>46</v>
      </c>
      <c r="D44" s="7">
        <v>44748</v>
      </c>
      <c r="E44" s="7">
        <v>44746</v>
      </c>
      <c r="F44" s="8" t="s">
        <v>134</v>
      </c>
      <c r="G44" s="5" t="s">
        <v>17</v>
      </c>
      <c r="H44" s="5"/>
      <c r="I44" s="5">
        <v>300</v>
      </c>
      <c r="J44" s="5">
        <v>3</v>
      </c>
      <c r="K44" s="5">
        <v>50</v>
      </c>
      <c r="L44" s="5">
        <v>30</v>
      </c>
      <c r="M44" s="9" t="s">
        <v>29</v>
      </c>
      <c r="N44" s="11">
        <v>0.245</v>
      </c>
      <c r="O44" s="5">
        <v>1223</v>
      </c>
      <c r="P44" s="5"/>
      <c r="Q44" s="5"/>
      <c r="R44" s="5"/>
      <c r="S44" s="11">
        <v>7.77</v>
      </c>
      <c r="T44" s="11">
        <v>15.9</v>
      </c>
      <c r="U44" s="12">
        <v>1733</v>
      </c>
      <c r="V44" s="11"/>
      <c r="W44" s="11">
        <v>236</v>
      </c>
      <c r="X44" s="11">
        <v>190.6</v>
      </c>
      <c r="Y44" s="25">
        <v>18.690000000000001</v>
      </c>
      <c r="AC44" s="5">
        <v>68.7</v>
      </c>
      <c r="AD44" s="5">
        <f t="shared" si="5"/>
        <v>69</v>
      </c>
      <c r="AE44" s="11">
        <v>4.92</v>
      </c>
      <c r="AF44" s="14">
        <v>2.49349</v>
      </c>
      <c r="AG44" s="13">
        <f t="shared" si="3"/>
        <v>249.34899999999999</v>
      </c>
      <c r="AH44" s="14">
        <v>0.67759000000000003</v>
      </c>
      <c r="AI44" s="13">
        <f t="shared" si="4"/>
        <v>181.59</v>
      </c>
      <c r="AJ44" s="2" t="s">
        <v>73</v>
      </c>
      <c r="AK44" s="2" t="s">
        <v>73</v>
      </c>
      <c r="AL44" s="2" t="s">
        <v>73</v>
      </c>
      <c r="AM44" s="2" t="s">
        <v>73</v>
      </c>
      <c r="AN44" s="2" t="s">
        <v>73</v>
      </c>
      <c r="AO44" s="2" t="s">
        <v>73</v>
      </c>
      <c r="AP44" s="2" t="s">
        <v>73</v>
      </c>
      <c r="AQ44" s="2" t="s">
        <v>73</v>
      </c>
      <c r="AR44" s="2" t="s">
        <v>73</v>
      </c>
      <c r="AS44" s="2" t="s">
        <v>73</v>
      </c>
      <c r="AT44" s="2" t="s">
        <v>73</v>
      </c>
      <c r="AU44" s="2"/>
      <c r="AV44" s="2"/>
      <c r="AW44" s="2"/>
      <c r="AX44" s="2"/>
      <c r="AY44" s="2"/>
      <c r="AZ44" s="2"/>
    </row>
    <row r="45" spans="1:52" s="4" customFormat="1" x14ac:dyDescent="0.35">
      <c r="A45" s="15" t="s">
        <v>41</v>
      </c>
      <c r="B45" s="15">
        <v>10</v>
      </c>
      <c r="C45" s="15" t="s">
        <v>46</v>
      </c>
      <c r="D45" s="16">
        <v>44748</v>
      </c>
      <c r="E45" s="16">
        <v>44746</v>
      </c>
      <c r="F45" s="17" t="s">
        <v>134</v>
      </c>
      <c r="G45" s="18" t="s">
        <v>97</v>
      </c>
      <c r="H45" s="15"/>
      <c r="I45" s="15">
        <v>300</v>
      </c>
      <c r="J45" s="15">
        <v>3</v>
      </c>
      <c r="K45" s="15">
        <v>50</v>
      </c>
      <c r="L45" s="15">
        <v>30</v>
      </c>
      <c r="M45" s="4" t="s">
        <v>29</v>
      </c>
      <c r="N45" s="20">
        <v>0.245</v>
      </c>
      <c r="O45" s="15">
        <v>1223</v>
      </c>
      <c r="P45" s="15"/>
      <c r="Q45" s="15"/>
      <c r="R45" s="15"/>
      <c r="S45" s="20">
        <v>7.74</v>
      </c>
      <c r="T45" s="20">
        <v>17.5</v>
      </c>
      <c r="U45" s="21">
        <v>1728</v>
      </c>
      <c r="V45" s="20"/>
      <c r="W45" s="20">
        <v>18.399999999999999</v>
      </c>
      <c r="X45" s="20">
        <v>69.02</v>
      </c>
      <c r="Y45" s="20">
        <v>0.55700000000000005</v>
      </c>
      <c r="AC45" s="15">
        <v>67.7</v>
      </c>
      <c r="AD45" s="15">
        <f t="shared" si="5"/>
        <v>68</v>
      </c>
      <c r="AE45" s="20">
        <v>2.56</v>
      </c>
      <c r="AF45" s="23">
        <v>1.05514</v>
      </c>
      <c r="AG45" s="22">
        <f t="shared" si="3"/>
        <v>105.514</v>
      </c>
      <c r="AH45" s="23">
        <v>0.10807</v>
      </c>
      <c r="AI45" s="22">
        <f t="shared" si="4"/>
        <v>94.706999999999994</v>
      </c>
      <c r="AJ45" s="24"/>
      <c r="AK45" s="24" t="s">
        <v>18</v>
      </c>
      <c r="AL45" s="24">
        <v>22.5</v>
      </c>
      <c r="AM45" s="24">
        <v>20.350000000000001</v>
      </c>
      <c r="AN45" s="24">
        <v>20</v>
      </c>
      <c r="AO45" s="24">
        <v>19.75</v>
      </c>
      <c r="AP45" s="24">
        <v>19.399999999999999</v>
      </c>
      <c r="AQ45" s="24">
        <v>19.45</v>
      </c>
      <c r="AR45" s="24">
        <v>19.299999999999997</v>
      </c>
      <c r="AS45" s="24">
        <v>19.399999999999999</v>
      </c>
      <c r="AT45" s="24">
        <v>18.649999999999999</v>
      </c>
      <c r="AU45" s="24"/>
      <c r="AV45" s="24"/>
      <c r="AW45" s="24"/>
      <c r="AX45" s="24"/>
      <c r="AY45" s="24"/>
      <c r="AZ45" s="24"/>
    </row>
    <row r="46" spans="1:52" s="37" customFormat="1" x14ac:dyDescent="0.35">
      <c r="A46" s="34" t="s">
        <v>41</v>
      </c>
      <c r="B46" s="34">
        <v>10</v>
      </c>
      <c r="C46" s="34" t="s">
        <v>46</v>
      </c>
      <c r="D46" s="35">
        <v>44748</v>
      </c>
      <c r="E46" s="35">
        <v>44746</v>
      </c>
      <c r="F46" s="36" t="s">
        <v>134</v>
      </c>
      <c r="G46" s="34" t="s">
        <v>98</v>
      </c>
      <c r="H46" s="34" t="s">
        <v>47</v>
      </c>
      <c r="I46" s="34">
        <v>300</v>
      </c>
      <c r="J46" s="34">
        <v>3</v>
      </c>
      <c r="K46" s="34">
        <v>50</v>
      </c>
      <c r="L46" s="34">
        <v>30</v>
      </c>
      <c r="M46" s="37" t="s">
        <v>29</v>
      </c>
      <c r="N46" s="38">
        <v>0.245</v>
      </c>
      <c r="O46" s="34">
        <v>1223</v>
      </c>
      <c r="P46" s="34"/>
      <c r="Q46" s="34"/>
      <c r="R46" s="34"/>
      <c r="S46" s="38">
        <v>7.7</v>
      </c>
      <c r="T46" s="38">
        <v>16.100000000000001</v>
      </c>
      <c r="U46" s="39">
        <v>1718</v>
      </c>
      <c r="V46" s="38"/>
      <c r="W46" s="38">
        <v>232</v>
      </c>
      <c r="X46" s="38">
        <v>171.9</v>
      </c>
      <c r="Y46" s="38">
        <v>0.70699999999999996</v>
      </c>
      <c r="AC46" s="34">
        <v>70.3</v>
      </c>
      <c r="AD46" s="34">
        <f t="shared" si="5"/>
        <v>70</v>
      </c>
      <c r="AE46" s="38">
        <v>2.52</v>
      </c>
      <c r="AF46" s="40">
        <v>2.2383700000000002</v>
      </c>
      <c r="AG46" s="41">
        <f t="shared" si="3"/>
        <v>223.83700000000002</v>
      </c>
      <c r="AH46" s="40">
        <v>0.72607999999999995</v>
      </c>
      <c r="AI46" s="41">
        <f t="shared" si="4"/>
        <v>151.22900000000001</v>
      </c>
      <c r="AJ46" s="37" t="s">
        <v>73</v>
      </c>
      <c r="AK46" s="37" t="s">
        <v>73</v>
      </c>
      <c r="AL46" s="37" t="s">
        <v>73</v>
      </c>
      <c r="AM46" s="37" t="s">
        <v>73</v>
      </c>
      <c r="AN46" s="37" t="s">
        <v>73</v>
      </c>
      <c r="AO46" s="37" t="s">
        <v>73</v>
      </c>
      <c r="AP46" s="37" t="s">
        <v>73</v>
      </c>
      <c r="AQ46" s="37" t="s">
        <v>73</v>
      </c>
      <c r="AR46" s="37" t="s">
        <v>73</v>
      </c>
      <c r="AS46" s="37" t="s">
        <v>73</v>
      </c>
      <c r="AT46" s="37" t="s">
        <v>73</v>
      </c>
    </row>
    <row r="47" spans="1:52" s="9" customFormat="1" x14ac:dyDescent="0.35">
      <c r="A47" s="5" t="s">
        <v>41</v>
      </c>
      <c r="B47" s="5">
        <v>10</v>
      </c>
      <c r="C47" s="5" t="s">
        <v>48</v>
      </c>
      <c r="D47" s="7">
        <v>44750</v>
      </c>
      <c r="E47" s="7">
        <v>44746</v>
      </c>
      <c r="F47" s="8" t="s">
        <v>134</v>
      </c>
      <c r="G47" s="5" t="s">
        <v>17</v>
      </c>
      <c r="H47" s="5"/>
      <c r="I47" s="5">
        <v>300</v>
      </c>
      <c r="J47" s="5">
        <v>3</v>
      </c>
      <c r="K47" s="5">
        <v>50</v>
      </c>
      <c r="L47" s="5">
        <v>30</v>
      </c>
      <c r="M47" s="9" t="s">
        <v>29</v>
      </c>
      <c r="N47" s="11">
        <v>0.245</v>
      </c>
      <c r="O47" s="5">
        <v>1223</v>
      </c>
      <c r="P47" s="5"/>
      <c r="Q47" s="5"/>
      <c r="R47" s="5"/>
      <c r="S47" s="11">
        <v>7.75</v>
      </c>
      <c r="T47" s="11">
        <v>16.2</v>
      </c>
      <c r="U47" s="12">
        <v>1725</v>
      </c>
      <c r="V47" s="11"/>
      <c r="W47" s="11">
        <v>249.5</v>
      </c>
      <c r="X47" s="11">
        <v>193.8</v>
      </c>
      <c r="Y47" s="25">
        <v>1.05</v>
      </c>
      <c r="AC47" s="5">
        <v>67.7</v>
      </c>
      <c r="AD47" s="5">
        <f t="shared" si="5"/>
        <v>68</v>
      </c>
      <c r="AE47" s="11">
        <v>5.27</v>
      </c>
      <c r="AF47" s="14">
        <v>2.4951699999999999</v>
      </c>
      <c r="AG47" s="13">
        <f t="shared" si="3"/>
        <v>249.517</v>
      </c>
      <c r="AH47" s="14">
        <v>0.76246000000000003</v>
      </c>
      <c r="AI47" s="13">
        <f t="shared" si="4"/>
        <v>173.27100000000002</v>
      </c>
      <c r="AJ47" s="2" t="s">
        <v>73</v>
      </c>
      <c r="AK47" s="2" t="s">
        <v>73</v>
      </c>
      <c r="AL47" s="2" t="s">
        <v>73</v>
      </c>
      <c r="AM47" s="2" t="s">
        <v>73</v>
      </c>
      <c r="AN47" s="2" t="s">
        <v>73</v>
      </c>
      <c r="AO47" s="2" t="s">
        <v>73</v>
      </c>
      <c r="AP47" s="2" t="s">
        <v>73</v>
      </c>
      <c r="AQ47" s="2" t="s">
        <v>73</v>
      </c>
      <c r="AR47" s="2" t="s">
        <v>73</v>
      </c>
      <c r="AS47" s="2" t="s">
        <v>73</v>
      </c>
      <c r="AT47" s="2" t="s">
        <v>73</v>
      </c>
      <c r="AU47" s="2"/>
      <c r="AV47" s="2"/>
      <c r="AW47" s="2"/>
      <c r="AX47" s="2"/>
      <c r="AY47" s="2"/>
      <c r="AZ47" s="2"/>
    </row>
    <row r="48" spans="1:52" s="4" customFormat="1" x14ac:dyDescent="0.35">
      <c r="A48" s="15" t="s">
        <v>41</v>
      </c>
      <c r="B48" s="15">
        <v>10</v>
      </c>
      <c r="C48" s="15" t="s">
        <v>48</v>
      </c>
      <c r="D48" s="16">
        <v>44750</v>
      </c>
      <c r="E48" s="16">
        <v>44746</v>
      </c>
      <c r="F48" s="17" t="s">
        <v>134</v>
      </c>
      <c r="G48" s="18" t="s">
        <v>97</v>
      </c>
      <c r="H48" s="15"/>
      <c r="I48" s="15">
        <v>300</v>
      </c>
      <c r="J48" s="15">
        <v>3</v>
      </c>
      <c r="K48" s="15">
        <v>50</v>
      </c>
      <c r="L48" s="15">
        <v>30</v>
      </c>
      <c r="M48" s="4" t="s">
        <v>29</v>
      </c>
      <c r="N48" s="20">
        <v>0.245</v>
      </c>
      <c r="O48" s="15">
        <v>1223</v>
      </c>
      <c r="P48" s="15"/>
      <c r="Q48" s="15"/>
      <c r="R48" s="15"/>
      <c r="S48" s="20">
        <v>7.82</v>
      </c>
      <c r="T48" s="20">
        <v>21.3</v>
      </c>
      <c r="U48" s="21">
        <v>1726</v>
      </c>
      <c r="V48" s="20"/>
      <c r="W48" s="20">
        <v>20.7</v>
      </c>
      <c r="X48" s="20">
        <v>66.64</v>
      </c>
      <c r="Y48" s="20">
        <v>3.15</v>
      </c>
      <c r="AC48" s="15">
        <v>71.2</v>
      </c>
      <c r="AD48" s="15">
        <f t="shared" si="5"/>
        <v>71</v>
      </c>
      <c r="AE48" s="20">
        <v>3.57</v>
      </c>
      <c r="AF48" s="23">
        <v>1.11083</v>
      </c>
      <c r="AG48" s="22">
        <f t="shared" si="3"/>
        <v>111.083</v>
      </c>
      <c r="AH48" s="23">
        <v>0.12459000000000001</v>
      </c>
      <c r="AI48" s="22">
        <f t="shared" si="4"/>
        <v>98.624000000000009</v>
      </c>
      <c r="AJ48" s="24"/>
      <c r="AK48" s="24" t="s">
        <v>18</v>
      </c>
      <c r="AL48" s="24">
        <v>22.85</v>
      </c>
      <c r="AM48" s="24">
        <v>22.566666666666666</v>
      </c>
      <c r="AN48" s="24">
        <v>24.65</v>
      </c>
      <c r="AO48" s="24">
        <v>21.25</v>
      </c>
      <c r="AP48" s="24">
        <v>21.099999999999998</v>
      </c>
      <c r="AQ48" s="24">
        <v>21.45</v>
      </c>
      <c r="AR48" s="24">
        <v>21.833333333333332</v>
      </c>
      <c r="AS48" s="24">
        <v>20.399999999999999</v>
      </c>
      <c r="AT48" s="24">
        <v>20.85</v>
      </c>
      <c r="AU48" s="24"/>
      <c r="AV48" s="24"/>
      <c r="AW48" s="24"/>
      <c r="AX48" s="24"/>
      <c r="AY48" s="24"/>
      <c r="AZ48" s="24"/>
    </row>
    <row r="49" spans="1:52" s="37" customFormat="1" x14ac:dyDescent="0.35">
      <c r="A49" s="34" t="s">
        <v>41</v>
      </c>
      <c r="B49" s="34">
        <v>10</v>
      </c>
      <c r="C49" s="34" t="s">
        <v>48</v>
      </c>
      <c r="D49" s="35">
        <v>44750</v>
      </c>
      <c r="E49" s="35">
        <v>44746</v>
      </c>
      <c r="F49" s="36" t="s">
        <v>134</v>
      </c>
      <c r="G49" s="34" t="s">
        <v>98</v>
      </c>
      <c r="H49" s="34"/>
      <c r="I49" s="34">
        <v>300</v>
      </c>
      <c r="J49" s="34">
        <v>3</v>
      </c>
      <c r="K49" s="34">
        <v>50</v>
      </c>
      <c r="L49" s="34">
        <v>30</v>
      </c>
      <c r="M49" s="37" t="s">
        <v>29</v>
      </c>
      <c r="N49" s="38">
        <v>0.245</v>
      </c>
      <c r="O49" s="34">
        <v>1223</v>
      </c>
      <c r="P49" s="34"/>
      <c r="Q49" s="34"/>
      <c r="R49" s="34"/>
      <c r="S49" s="38">
        <v>7.8</v>
      </c>
      <c r="T49" s="38">
        <v>19.7</v>
      </c>
      <c r="U49" s="39">
        <v>1729</v>
      </c>
      <c r="V49" s="38"/>
      <c r="W49" s="38">
        <v>25.9</v>
      </c>
      <c r="X49" s="38">
        <v>71.63</v>
      </c>
      <c r="Y49" s="38">
        <v>0.41699999999999998</v>
      </c>
      <c r="AC49" s="34">
        <v>70.099999999999994</v>
      </c>
      <c r="AD49" s="34">
        <f t="shared" si="5"/>
        <v>70</v>
      </c>
      <c r="AE49" s="38">
        <v>3.32</v>
      </c>
      <c r="AF49" s="40">
        <v>1.1458699999999999</v>
      </c>
      <c r="AG49" s="41">
        <f t="shared" si="3"/>
        <v>114.58699999999999</v>
      </c>
      <c r="AH49" s="40">
        <v>0.14546000000000001</v>
      </c>
      <c r="AI49" s="41">
        <f t="shared" si="4"/>
        <v>100.04100000000001</v>
      </c>
      <c r="AJ49" s="37" t="s">
        <v>73</v>
      </c>
      <c r="AK49" s="37" t="s">
        <v>73</v>
      </c>
      <c r="AL49" s="37" t="s">
        <v>73</v>
      </c>
      <c r="AM49" s="37" t="s">
        <v>73</v>
      </c>
      <c r="AN49" s="37" t="s">
        <v>73</v>
      </c>
      <c r="AO49" s="37" t="s">
        <v>73</v>
      </c>
      <c r="AP49" s="37" t="s">
        <v>73</v>
      </c>
      <c r="AQ49" s="37" t="s">
        <v>73</v>
      </c>
      <c r="AR49" s="37" t="s">
        <v>73</v>
      </c>
      <c r="AS49" s="37" t="s">
        <v>73</v>
      </c>
      <c r="AT49" s="37" t="s">
        <v>73</v>
      </c>
    </row>
    <row r="50" spans="1:52" s="9" customFormat="1" x14ac:dyDescent="0.35">
      <c r="A50" s="5" t="s">
        <v>41</v>
      </c>
      <c r="B50" s="5">
        <v>10</v>
      </c>
      <c r="C50" s="5" t="s">
        <v>23</v>
      </c>
      <c r="D50" s="7">
        <v>44760</v>
      </c>
      <c r="E50" s="7">
        <v>44760</v>
      </c>
      <c r="F50" s="8" t="s">
        <v>134</v>
      </c>
      <c r="G50" s="5" t="s">
        <v>17</v>
      </c>
      <c r="H50" s="5"/>
      <c r="I50" s="5">
        <v>300</v>
      </c>
      <c r="J50" s="5">
        <v>1</v>
      </c>
      <c r="K50" s="5">
        <v>20</v>
      </c>
      <c r="L50" s="5">
        <v>40</v>
      </c>
      <c r="M50" s="9" t="s">
        <v>29</v>
      </c>
      <c r="N50" s="11">
        <v>0.245</v>
      </c>
      <c r="O50" s="5">
        <v>1223</v>
      </c>
      <c r="P50" s="5"/>
      <c r="Q50" s="5"/>
      <c r="R50" s="5"/>
      <c r="S50" s="11">
        <v>7.68</v>
      </c>
      <c r="T50" s="11">
        <v>22.1</v>
      </c>
      <c r="U50" s="12">
        <v>1453</v>
      </c>
      <c r="V50" s="11"/>
      <c r="W50" s="11">
        <v>259.5</v>
      </c>
      <c r="X50" s="11">
        <v>193.6</v>
      </c>
      <c r="Y50" s="25">
        <v>1.73</v>
      </c>
      <c r="AC50" s="5">
        <v>56.1</v>
      </c>
      <c r="AD50" s="5">
        <f t="shared" si="5"/>
        <v>56</v>
      </c>
      <c r="AE50" s="11">
        <v>5.49</v>
      </c>
      <c r="AF50" s="14">
        <v>2.6120399999999999</v>
      </c>
      <c r="AG50" s="13">
        <f t="shared" si="3"/>
        <v>261.20400000000001</v>
      </c>
      <c r="AH50" s="14">
        <v>0.75339999999999996</v>
      </c>
      <c r="AI50" s="13">
        <f t="shared" si="4"/>
        <v>185.86399999999998</v>
      </c>
      <c r="AJ50" s="2" t="s">
        <v>73</v>
      </c>
      <c r="AK50" s="2" t="s">
        <v>73</v>
      </c>
      <c r="AL50" s="2" t="s">
        <v>73</v>
      </c>
      <c r="AM50" s="2" t="s">
        <v>73</v>
      </c>
      <c r="AN50" s="2" t="s">
        <v>73</v>
      </c>
      <c r="AO50" s="2" t="s">
        <v>73</v>
      </c>
      <c r="AP50" s="2" t="s">
        <v>73</v>
      </c>
      <c r="AQ50" s="2" t="s">
        <v>73</v>
      </c>
      <c r="AR50" s="2" t="s">
        <v>73</v>
      </c>
      <c r="AS50" s="2" t="s">
        <v>73</v>
      </c>
      <c r="AT50" s="2" t="s">
        <v>73</v>
      </c>
      <c r="AU50" s="2"/>
      <c r="AV50" s="2"/>
      <c r="AW50" s="2"/>
      <c r="AX50" s="2"/>
      <c r="AY50" s="2"/>
      <c r="AZ50" s="2"/>
    </row>
    <row r="51" spans="1:52" s="4" customFormat="1" x14ac:dyDescent="0.35">
      <c r="A51" s="15" t="s">
        <v>41</v>
      </c>
      <c r="B51" s="15">
        <v>10</v>
      </c>
      <c r="C51" s="15" t="s">
        <v>23</v>
      </c>
      <c r="D51" s="16">
        <v>44760</v>
      </c>
      <c r="E51" s="16">
        <v>44760</v>
      </c>
      <c r="F51" s="17" t="s">
        <v>134</v>
      </c>
      <c r="G51" s="18" t="s">
        <v>97</v>
      </c>
      <c r="H51" s="15"/>
      <c r="I51" s="15">
        <v>300</v>
      </c>
      <c r="J51" s="15">
        <v>1</v>
      </c>
      <c r="K51" s="15">
        <v>20</v>
      </c>
      <c r="L51" s="15">
        <v>40</v>
      </c>
      <c r="M51" s="4" t="s">
        <v>29</v>
      </c>
      <c r="N51" s="20">
        <v>0.245</v>
      </c>
      <c r="O51" s="15">
        <v>1223</v>
      </c>
      <c r="P51" s="15"/>
      <c r="Q51" s="15"/>
      <c r="R51" s="15"/>
      <c r="S51" s="20">
        <v>7.66</v>
      </c>
      <c r="T51" s="20">
        <v>25.1</v>
      </c>
      <c r="U51" s="21">
        <v>1458</v>
      </c>
      <c r="V51" s="20"/>
      <c r="W51" s="20">
        <v>38.65</v>
      </c>
      <c r="X51" s="20">
        <v>75.08</v>
      </c>
      <c r="Y51" s="20">
        <v>0.83399999999999996</v>
      </c>
      <c r="AC51" s="15">
        <v>57.2</v>
      </c>
      <c r="AD51" s="15">
        <f t="shared" si="5"/>
        <v>57</v>
      </c>
      <c r="AE51" s="20">
        <v>3.04</v>
      </c>
      <c r="AF51" s="23">
        <v>1.2206900000000001</v>
      </c>
      <c r="AG51" s="22">
        <f t="shared" si="3"/>
        <v>122.06900000000002</v>
      </c>
      <c r="AH51" s="23">
        <v>0.17054</v>
      </c>
      <c r="AI51" s="22">
        <f t="shared" si="4"/>
        <v>105.01500000000001</v>
      </c>
      <c r="AJ51" s="24"/>
      <c r="AK51" s="24" t="s">
        <v>18</v>
      </c>
      <c r="AL51" s="24">
        <v>40.849999999999994</v>
      </c>
      <c r="AM51" s="24">
        <v>35.049999999999997</v>
      </c>
      <c r="AN51" s="24">
        <v>35.65</v>
      </c>
      <c r="AO51" s="24">
        <v>35.25</v>
      </c>
      <c r="AP51" s="24">
        <v>36.400000000000006</v>
      </c>
      <c r="AQ51" s="24">
        <v>34.75</v>
      </c>
      <c r="AR51" s="24">
        <v>34.299999999999997</v>
      </c>
      <c r="AS51" s="24">
        <v>34.200000000000003</v>
      </c>
      <c r="AT51" s="24">
        <v>33.950000000000003</v>
      </c>
      <c r="AU51" s="24"/>
      <c r="AV51" s="24"/>
      <c r="AW51" s="24"/>
      <c r="AX51" s="24"/>
      <c r="AY51" s="24"/>
      <c r="AZ51" s="24"/>
    </row>
    <row r="52" spans="1:52" s="37" customFormat="1" x14ac:dyDescent="0.35">
      <c r="A52" s="34" t="s">
        <v>41</v>
      </c>
      <c r="B52" s="34">
        <v>10</v>
      </c>
      <c r="C52" s="34" t="s">
        <v>23</v>
      </c>
      <c r="D52" s="35">
        <v>44760</v>
      </c>
      <c r="E52" s="35">
        <v>44760</v>
      </c>
      <c r="F52" s="36" t="s">
        <v>134</v>
      </c>
      <c r="G52" s="34" t="s">
        <v>98</v>
      </c>
      <c r="H52" s="34"/>
      <c r="I52" s="34">
        <v>300</v>
      </c>
      <c r="J52" s="34">
        <v>1</v>
      </c>
      <c r="K52" s="34">
        <v>20</v>
      </c>
      <c r="L52" s="34">
        <v>40</v>
      </c>
      <c r="M52" s="37" t="s">
        <v>29</v>
      </c>
      <c r="N52" s="38">
        <v>0.245</v>
      </c>
      <c r="O52" s="34">
        <v>1223</v>
      </c>
      <c r="P52" s="34"/>
      <c r="Q52" s="34"/>
      <c r="R52" s="34"/>
      <c r="S52" s="38">
        <v>7.61</v>
      </c>
      <c r="T52" s="38">
        <v>24.1</v>
      </c>
      <c r="U52" s="39">
        <v>1460</v>
      </c>
      <c r="V52" s="38"/>
      <c r="W52" s="38">
        <v>38.6</v>
      </c>
      <c r="X52" s="38">
        <v>73.08</v>
      </c>
      <c r="Y52" s="38">
        <v>0.25</v>
      </c>
      <c r="AC52" s="34">
        <v>53.8</v>
      </c>
      <c r="AD52" s="34">
        <f t="shared" si="5"/>
        <v>54</v>
      </c>
      <c r="AE52" s="38">
        <v>3.52</v>
      </c>
      <c r="AF52" s="40">
        <v>1.2154499999999999</v>
      </c>
      <c r="AG52" s="41">
        <f t="shared" si="3"/>
        <v>121.54499999999999</v>
      </c>
      <c r="AH52" s="40">
        <v>0.17305999999999999</v>
      </c>
      <c r="AI52" s="41">
        <f t="shared" si="4"/>
        <v>104.239</v>
      </c>
      <c r="AJ52" s="37" t="s">
        <v>73</v>
      </c>
      <c r="AK52" s="37" t="s">
        <v>73</v>
      </c>
      <c r="AL52" s="37" t="s">
        <v>73</v>
      </c>
      <c r="AM52" s="37" t="s">
        <v>73</v>
      </c>
      <c r="AN52" s="37" t="s">
        <v>73</v>
      </c>
      <c r="AO52" s="37" t="s">
        <v>73</v>
      </c>
      <c r="AP52" s="37" t="s">
        <v>73</v>
      </c>
      <c r="AQ52" s="37" t="s">
        <v>73</v>
      </c>
      <c r="AR52" s="37" t="s">
        <v>73</v>
      </c>
      <c r="AS52" s="37" t="s">
        <v>73</v>
      </c>
      <c r="AT52" s="37" t="s">
        <v>73</v>
      </c>
    </row>
    <row r="53" spans="1:52" s="9" customFormat="1" x14ac:dyDescent="0.35">
      <c r="A53" s="5" t="s">
        <v>41</v>
      </c>
      <c r="B53" s="5">
        <v>10</v>
      </c>
      <c r="C53" s="5" t="s">
        <v>24</v>
      </c>
      <c r="D53" s="7">
        <v>44761</v>
      </c>
      <c r="E53" s="7">
        <v>44760</v>
      </c>
      <c r="F53" s="8" t="s">
        <v>134</v>
      </c>
      <c r="G53" s="5" t="s">
        <v>17</v>
      </c>
      <c r="H53" s="5"/>
      <c r="I53" s="5">
        <v>300</v>
      </c>
      <c r="J53" s="5">
        <v>1</v>
      </c>
      <c r="K53" s="5">
        <v>20</v>
      </c>
      <c r="L53" s="5">
        <v>40</v>
      </c>
      <c r="M53" s="9" t="s">
        <v>29</v>
      </c>
      <c r="N53" s="11">
        <v>0.245</v>
      </c>
      <c r="O53" s="5">
        <v>1223</v>
      </c>
      <c r="P53" s="5"/>
      <c r="Q53" s="5"/>
      <c r="R53" s="5"/>
      <c r="S53" s="11">
        <v>7.76</v>
      </c>
      <c r="T53" s="11">
        <v>18</v>
      </c>
      <c r="U53" s="12">
        <v>1464</v>
      </c>
      <c r="V53" s="11"/>
      <c r="W53" s="11">
        <v>254</v>
      </c>
      <c r="X53" s="11">
        <v>162.5</v>
      </c>
      <c r="Y53" s="25">
        <v>0.81200000000000006</v>
      </c>
      <c r="AC53" s="5">
        <v>54.2</v>
      </c>
      <c r="AD53" s="5">
        <f t="shared" si="5"/>
        <v>54</v>
      </c>
      <c r="AE53" s="11">
        <v>4.74</v>
      </c>
      <c r="AF53" s="14">
        <v>2.5277400000000001</v>
      </c>
      <c r="AG53" s="13">
        <f t="shared" si="3"/>
        <v>252.774</v>
      </c>
      <c r="AH53" s="14">
        <v>0.75109999999999999</v>
      </c>
      <c r="AI53" s="13">
        <f t="shared" si="4"/>
        <v>177.66399999999999</v>
      </c>
      <c r="AJ53" s="2" t="s">
        <v>73</v>
      </c>
      <c r="AK53" s="2" t="s">
        <v>73</v>
      </c>
      <c r="AL53" s="2" t="s">
        <v>73</v>
      </c>
      <c r="AM53" s="2" t="s">
        <v>73</v>
      </c>
      <c r="AN53" s="2" t="s">
        <v>73</v>
      </c>
      <c r="AO53" s="2" t="s">
        <v>73</v>
      </c>
      <c r="AP53" s="2" t="s">
        <v>73</v>
      </c>
      <c r="AQ53" s="2" t="s">
        <v>73</v>
      </c>
      <c r="AR53" s="2" t="s">
        <v>73</v>
      </c>
      <c r="AS53" s="2" t="s">
        <v>73</v>
      </c>
      <c r="AT53" s="2" t="s">
        <v>73</v>
      </c>
      <c r="AU53" s="2"/>
      <c r="AV53" s="2"/>
      <c r="AW53" s="2"/>
      <c r="AX53" s="2"/>
      <c r="AY53" s="2"/>
      <c r="AZ53" s="2"/>
    </row>
    <row r="54" spans="1:52" s="4" customFormat="1" x14ac:dyDescent="0.35">
      <c r="A54" s="15" t="s">
        <v>41</v>
      </c>
      <c r="B54" s="15">
        <v>10</v>
      </c>
      <c r="C54" s="15" t="s">
        <v>24</v>
      </c>
      <c r="D54" s="16">
        <v>44761</v>
      </c>
      <c r="E54" s="16">
        <v>44760</v>
      </c>
      <c r="F54" s="17" t="s">
        <v>134</v>
      </c>
      <c r="G54" s="18" t="s">
        <v>97</v>
      </c>
      <c r="H54" s="15"/>
      <c r="I54" s="15">
        <v>300</v>
      </c>
      <c r="J54" s="15">
        <v>1</v>
      </c>
      <c r="K54" s="15">
        <v>20</v>
      </c>
      <c r="L54" s="15">
        <v>40</v>
      </c>
      <c r="M54" s="4" t="s">
        <v>29</v>
      </c>
      <c r="N54" s="20">
        <v>0.245</v>
      </c>
      <c r="O54" s="15">
        <v>1223</v>
      </c>
      <c r="P54" s="15"/>
      <c r="Q54" s="15"/>
      <c r="R54" s="15"/>
      <c r="S54" s="20">
        <v>7.75</v>
      </c>
      <c r="T54" s="20">
        <v>22.9</v>
      </c>
      <c r="U54" s="21">
        <v>1458</v>
      </c>
      <c r="V54" s="20"/>
      <c r="W54" s="20">
        <v>20.700000000000003</v>
      </c>
      <c r="X54" s="20">
        <v>53.84</v>
      </c>
      <c r="Y54" s="20">
        <v>0.151</v>
      </c>
      <c r="AC54" s="15">
        <v>57</v>
      </c>
      <c r="AD54" s="15">
        <f t="shared" si="5"/>
        <v>57</v>
      </c>
      <c r="AE54" s="20">
        <v>2.36</v>
      </c>
      <c r="AF54" s="23">
        <v>0.88224999999999998</v>
      </c>
      <c r="AG54" s="22">
        <f t="shared" si="3"/>
        <v>88.224999999999994</v>
      </c>
      <c r="AH54" s="23">
        <v>9.7930000000000003E-2</v>
      </c>
      <c r="AI54" s="22">
        <f t="shared" si="4"/>
        <v>78.432000000000002</v>
      </c>
      <c r="AJ54" s="24"/>
      <c r="AK54" s="24" t="s">
        <v>18</v>
      </c>
      <c r="AL54" s="24">
        <v>23.85</v>
      </c>
      <c r="AM54" s="24">
        <v>22.5</v>
      </c>
      <c r="AN54" s="24">
        <v>22.200000000000003</v>
      </c>
      <c r="AO54" s="24">
        <v>21.9</v>
      </c>
      <c r="AP54" s="24">
        <v>21</v>
      </c>
      <c r="AQ54" s="24">
        <v>20.9</v>
      </c>
      <c r="AR54" s="24">
        <v>20.75</v>
      </c>
      <c r="AS54" s="24">
        <v>20.299999999999997</v>
      </c>
      <c r="AT54" s="24">
        <v>20.7</v>
      </c>
      <c r="AU54" s="24"/>
      <c r="AV54" s="24"/>
      <c r="AW54" s="24"/>
      <c r="AX54" s="24"/>
      <c r="AY54" s="24"/>
      <c r="AZ54" s="24"/>
    </row>
    <row r="55" spans="1:52" s="37" customFormat="1" x14ac:dyDescent="0.35">
      <c r="A55" s="34" t="s">
        <v>41</v>
      </c>
      <c r="B55" s="34">
        <v>10</v>
      </c>
      <c r="C55" s="34" t="s">
        <v>24</v>
      </c>
      <c r="D55" s="35">
        <v>44761</v>
      </c>
      <c r="E55" s="35">
        <v>44760</v>
      </c>
      <c r="F55" s="36" t="s">
        <v>134</v>
      </c>
      <c r="G55" s="34" t="s">
        <v>98</v>
      </c>
      <c r="H55" s="34"/>
      <c r="I55" s="34">
        <v>300</v>
      </c>
      <c r="J55" s="34">
        <v>1</v>
      </c>
      <c r="K55" s="34">
        <v>20</v>
      </c>
      <c r="L55" s="34">
        <v>40</v>
      </c>
      <c r="M55" s="37" t="s">
        <v>29</v>
      </c>
      <c r="N55" s="38">
        <v>0.245</v>
      </c>
      <c r="O55" s="34">
        <v>1223</v>
      </c>
      <c r="P55" s="34"/>
      <c r="Q55" s="34"/>
      <c r="R55" s="34"/>
      <c r="S55" s="38">
        <v>7.7</v>
      </c>
      <c r="T55" s="38">
        <v>20</v>
      </c>
      <c r="U55" s="39">
        <v>1467</v>
      </c>
      <c r="V55" s="38"/>
      <c r="W55" s="38">
        <v>25.3</v>
      </c>
      <c r="X55" s="38">
        <v>60.79</v>
      </c>
      <c r="Y55" s="38">
        <v>0.45300000000000001</v>
      </c>
      <c r="AC55" s="34">
        <v>55.9</v>
      </c>
      <c r="AD55" s="34">
        <f t="shared" si="5"/>
        <v>56</v>
      </c>
      <c r="AE55" s="38">
        <v>2.25</v>
      </c>
      <c r="AF55" s="40">
        <v>0.90652999999999995</v>
      </c>
      <c r="AG55" s="41">
        <f t="shared" si="3"/>
        <v>90.652999999999992</v>
      </c>
      <c r="AH55" s="40">
        <v>0.11251</v>
      </c>
      <c r="AI55" s="41">
        <f t="shared" si="4"/>
        <v>79.402000000000001</v>
      </c>
      <c r="AJ55" s="37" t="s">
        <v>73</v>
      </c>
      <c r="AK55" s="37" t="s">
        <v>73</v>
      </c>
      <c r="AL55" s="37" t="s">
        <v>73</v>
      </c>
      <c r="AM55" s="37" t="s">
        <v>73</v>
      </c>
      <c r="AN55" s="37" t="s">
        <v>73</v>
      </c>
      <c r="AO55" s="37" t="s">
        <v>73</v>
      </c>
      <c r="AP55" s="37" t="s">
        <v>73</v>
      </c>
      <c r="AQ55" s="37" t="s">
        <v>73</v>
      </c>
      <c r="AR55" s="37" t="s">
        <v>73</v>
      </c>
      <c r="AS55" s="37" t="s">
        <v>73</v>
      </c>
      <c r="AT55" s="37" t="s">
        <v>73</v>
      </c>
    </row>
    <row r="56" spans="1:52" s="9" customFormat="1" x14ac:dyDescent="0.35">
      <c r="A56" s="5" t="s">
        <v>41</v>
      </c>
      <c r="B56" s="5">
        <v>10</v>
      </c>
      <c r="C56" s="5" t="s">
        <v>25</v>
      </c>
      <c r="D56" s="7">
        <v>44762</v>
      </c>
      <c r="E56" s="7">
        <v>44760</v>
      </c>
      <c r="F56" s="8" t="s">
        <v>134</v>
      </c>
      <c r="G56" s="5" t="s">
        <v>17</v>
      </c>
      <c r="H56" s="5"/>
      <c r="I56" s="5">
        <v>300</v>
      </c>
      <c r="J56" s="5">
        <v>1</v>
      </c>
      <c r="K56" s="5">
        <v>20</v>
      </c>
      <c r="L56" s="5">
        <v>40</v>
      </c>
      <c r="M56" s="9" t="s">
        <v>29</v>
      </c>
      <c r="N56" s="11">
        <v>0.245</v>
      </c>
      <c r="O56" s="5">
        <v>1223</v>
      </c>
      <c r="P56" s="5"/>
      <c r="Q56" s="5"/>
      <c r="R56" s="5"/>
      <c r="S56" s="11">
        <v>7.78</v>
      </c>
      <c r="T56" s="11">
        <v>16.5</v>
      </c>
      <c r="U56" s="12">
        <v>1461</v>
      </c>
      <c r="V56" s="11"/>
      <c r="W56" s="11">
        <v>260.5</v>
      </c>
      <c r="X56" s="11">
        <v>159.1</v>
      </c>
      <c r="Y56" s="25">
        <v>1.58</v>
      </c>
      <c r="AC56" s="5">
        <v>55.4</v>
      </c>
      <c r="AD56" s="5">
        <f t="shared" si="5"/>
        <v>55</v>
      </c>
      <c r="AE56" s="11">
        <v>4.7</v>
      </c>
      <c r="AF56" s="14">
        <v>2.48509</v>
      </c>
      <c r="AG56" s="13">
        <f t="shared" si="3"/>
        <v>248.50900000000001</v>
      </c>
      <c r="AH56" s="14">
        <v>0.73831999999999998</v>
      </c>
      <c r="AI56" s="13">
        <f t="shared" si="4"/>
        <v>174.67700000000002</v>
      </c>
      <c r="AJ56" s="2" t="s">
        <v>73</v>
      </c>
      <c r="AK56" s="2" t="s">
        <v>73</v>
      </c>
      <c r="AL56" s="2" t="s">
        <v>73</v>
      </c>
      <c r="AM56" s="2" t="s">
        <v>73</v>
      </c>
      <c r="AN56" s="2" t="s">
        <v>73</v>
      </c>
      <c r="AO56" s="2" t="s">
        <v>73</v>
      </c>
      <c r="AP56" s="2" t="s">
        <v>73</v>
      </c>
      <c r="AQ56" s="2" t="s">
        <v>73</v>
      </c>
      <c r="AR56" s="2" t="s">
        <v>73</v>
      </c>
      <c r="AS56" s="2" t="s">
        <v>73</v>
      </c>
      <c r="AT56" s="2" t="s">
        <v>73</v>
      </c>
      <c r="AU56" s="2"/>
      <c r="AV56" s="2"/>
      <c r="AW56" s="2"/>
      <c r="AX56" s="2"/>
      <c r="AY56" s="2"/>
      <c r="AZ56" s="2"/>
    </row>
    <row r="57" spans="1:52" s="4" customFormat="1" x14ac:dyDescent="0.35">
      <c r="A57" s="15" t="s">
        <v>41</v>
      </c>
      <c r="B57" s="15">
        <v>10</v>
      </c>
      <c r="C57" s="15" t="s">
        <v>25</v>
      </c>
      <c r="D57" s="16">
        <v>44762</v>
      </c>
      <c r="E57" s="16">
        <v>44760</v>
      </c>
      <c r="F57" s="17" t="s">
        <v>134</v>
      </c>
      <c r="G57" s="18" t="s">
        <v>97</v>
      </c>
      <c r="H57" s="15"/>
      <c r="I57" s="15">
        <v>300</v>
      </c>
      <c r="J57" s="15">
        <v>1</v>
      </c>
      <c r="K57" s="15">
        <v>20</v>
      </c>
      <c r="L57" s="15">
        <v>40</v>
      </c>
      <c r="M57" s="4" t="s">
        <v>29</v>
      </c>
      <c r="N57" s="20">
        <v>0.245</v>
      </c>
      <c r="O57" s="15">
        <v>1223</v>
      </c>
      <c r="P57" s="15"/>
      <c r="Q57" s="15"/>
      <c r="R57" s="15"/>
      <c r="S57" s="20">
        <v>7.77</v>
      </c>
      <c r="T57" s="20">
        <v>23.3</v>
      </c>
      <c r="U57" s="21">
        <v>1448</v>
      </c>
      <c r="V57" s="20"/>
      <c r="W57" s="20">
        <v>26.1</v>
      </c>
      <c r="X57" s="20">
        <v>57.58</v>
      </c>
      <c r="Y57" s="20">
        <v>0.154</v>
      </c>
      <c r="AC57" s="15">
        <v>56.1</v>
      </c>
      <c r="AD57" s="15">
        <f t="shared" si="5"/>
        <v>56</v>
      </c>
      <c r="AE57" s="20">
        <v>2.7</v>
      </c>
      <c r="AF57" s="23">
        <v>0.95233000000000001</v>
      </c>
      <c r="AG57" s="22">
        <f t="shared" si="3"/>
        <v>95.233000000000004</v>
      </c>
      <c r="AH57" s="23">
        <v>0.11992</v>
      </c>
      <c r="AI57" s="22">
        <f t="shared" si="4"/>
        <v>83.241</v>
      </c>
      <c r="AJ57" s="24"/>
      <c r="AK57" s="24" t="s">
        <v>18</v>
      </c>
      <c r="AL57" s="24">
        <v>26.166666666666668</v>
      </c>
      <c r="AM57" s="24">
        <v>27.833333333333332</v>
      </c>
      <c r="AN57" s="24">
        <v>26.85</v>
      </c>
      <c r="AO57" s="24">
        <v>26.65</v>
      </c>
      <c r="AP57" s="24">
        <v>27.099999999999998</v>
      </c>
      <c r="AQ57" s="24">
        <v>26.9</v>
      </c>
      <c r="AR57" s="24">
        <v>25.75</v>
      </c>
      <c r="AS57" s="24">
        <v>26.2</v>
      </c>
      <c r="AT57" s="24">
        <v>26.4</v>
      </c>
      <c r="AU57" s="24"/>
      <c r="AV57" s="24"/>
      <c r="AW57" s="24"/>
      <c r="AX57" s="24"/>
      <c r="AY57" s="24"/>
      <c r="AZ57" s="24"/>
    </row>
    <row r="58" spans="1:52" s="37" customFormat="1" x14ac:dyDescent="0.35">
      <c r="A58" s="34" t="s">
        <v>41</v>
      </c>
      <c r="B58" s="34">
        <v>10</v>
      </c>
      <c r="C58" s="34" t="s">
        <v>25</v>
      </c>
      <c r="D58" s="35">
        <v>44762</v>
      </c>
      <c r="E58" s="35">
        <v>44760</v>
      </c>
      <c r="F58" s="36" t="s">
        <v>134</v>
      </c>
      <c r="G58" s="34" t="s">
        <v>98</v>
      </c>
      <c r="H58" s="34"/>
      <c r="I58" s="34">
        <v>300</v>
      </c>
      <c r="J58" s="34">
        <v>1</v>
      </c>
      <c r="K58" s="34">
        <v>20</v>
      </c>
      <c r="L58" s="34">
        <v>40</v>
      </c>
      <c r="M58" s="37" t="s">
        <v>29</v>
      </c>
      <c r="N58" s="38">
        <v>0.245</v>
      </c>
      <c r="O58" s="34">
        <v>1223</v>
      </c>
      <c r="P58" s="34"/>
      <c r="Q58" s="34"/>
      <c r="R58" s="34"/>
      <c r="S58" s="38">
        <v>7.74</v>
      </c>
      <c r="T58" s="38">
        <v>21.8</v>
      </c>
      <c r="U58" s="39">
        <v>1457</v>
      </c>
      <c r="V58" s="38"/>
      <c r="W58" s="38">
        <v>31.133333333333329</v>
      </c>
      <c r="X58" s="38">
        <v>63.13</v>
      </c>
      <c r="Y58" s="38">
        <v>0.71699999999999997</v>
      </c>
      <c r="AC58" s="34">
        <v>54.6</v>
      </c>
      <c r="AD58" s="34">
        <f t="shared" si="5"/>
        <v>55</v>
      </c>
      <c r="AE58" s="38">
        <v>2.4700000000000002</v>
      </c>
      <c r="AF58" s="40">
        <v>0.95272999999999997</v>
      </c>
      <c r="AG58" s="41">
        <f t="shared" si="3"/>
        <v>95.272999999999996</v>
      </c>
      <c r="AH58" s="40">
        <v>0.12361999999999999</v>
      </c>
      <c r="AI58" s="41">
        <f t="shared" si="4"/>
        <v>82.911000000000001</v>
      </c>
      <c r="AJ58" s="37" t="s">
        <v>73</v>
      </c>
      <c r="AK58" s="37" t="s">
        <v>73</v>
      </c>
      <c r="AL58" s="37" t="s">
        <v>73</v>
      </c>
      <c r="AM58" s="37" t="s">
        <v>73</v>
      </c>
      <c r="AN58" s="37" t="s">
        <v>73</v>
      </c>
      <c r="AO58" s="37" t="s">
        <v>73</v>
      </c>
      <c r="AP58" s="37" t="s">
        <v>73</v>
      </c>
      <c r="AQ58" s="37" t="s">
        <v>73</v>
      </c>
      <c r="AR58" s="37" t="s">
        <v>73</v>
      </c>
      <c r="AS58" s="37" t="s">
        <v>73</v>
      </c>
      <c r="AT58" s="37" t="s">
        <v>73</v>
      </c>
    </row>
    <row r="59" spans="1:52" s="9" customFormat="1" x14ac:dyDescent="0.35">
      <c r="A59" s="5" t="s">
        <v>41</v>
      </c>
      <c r="B59" s="5">
        <v>10</v>
      </c>
      <c r="C59" s="5" t="s">
        <v>26</v>
      </c>
      <c r="D59" s="7">
        <v>44763</v>
      </c>
      <c r="E59" s="7">
        <v>44760</v>
      </c>
      <c r="F59" s="8" t="s">
        <v>134</v>
      </c>
      <c r="G59" s="5" t="s">
        <v>17</v>
      </c>
      <c r="H59" s="5"/>
      <c r="I59" s="5">
        <v>300</v>
      </c>
      <c r="J59" s="5">
        <v>1</v>
      </c>
      <c r="K59" s="5">
        <v>20</v>
      </c>
      <c r="L59" s="5">
        <v>40</v>
      </c>
      <c r="M59" s="9" t="s">
        <v>29</v>
      </c>
      <c r="N59" s="11">
        <v>0.245</v>
      </c>
      <c r="O59" s="5">
        <v>1223</v>
      </c>
      <c r="P59" s="5"/>
      <c r="Q59" s="5"/>
      <c r="R59" s="5"/>
      <c r="S59" s="11">
        <v>7.77</v>
      </c>
      <c r="T59" s="11">
        <v>17.7</v>
      </c>
      <c r="U59" s="12">
        <v>1461</v>
      </c>
      <c r="V59" s="11"/>
      <c r="W59" s="11">
        <v>264</v>
      </c>
      <c r="X59" s="11">
        <v>148.80000000000001</v>
      </c>
      <c r="Y59" s="25">
        <v>5.57</v>
      </c>
      <c r="AC59" s="5">
        <v>55.1</v>
      </c>
      <c r="AD59" s="5">
        <f t="shared" si="5"/>
        <v>55</v>
      </c>
      <c r="AE59" s="11">
        <v>4.68</v>
      </c>
      <c r="AF59" s="14">
        <v>2.4598900000000001</v>
      </c>
      <c r="AG59" s="13">
        <f t="shared" si="3"/>
        <v>245.989</v>
      </c>
      <c r="AH59" s="14">
        <v>0.73353999999999997</v>
      </c>
      <c r="AI59" s="13">
        <f t="shared" si="4"/>
        <v>172.63500000000002</v>
      </c>
      <c r="AJ59" s="2" t="s">
        <v>73</v>
      </c>
      <c r="AK59" s="2" t="s">
        <v>73</v>
      </c>
      <c r="AL59" s="2" t="s">
        <v>73</v>
      </c>
      <c r="AM59" s="2" t="s">
        <v>73</v>
      </c>
      <c r="AN59" s="2" t="s">
        <v>73</v>
      </c>
      <c r="AO59" s="2" t="s">
        <v>73</v>
      </c>
      <c r="AP59" s="2" t="s">
        <v>73</v>
      </c>
      <c r="AQ59" s="2" t="s">
        <v>73</v>
      </c>
      <c r="AR59" s="2" t="s">
        <v>73</v>
      </c>
      <c r="AS59" s="2" t="s">
        <v>73</v>
      </c>
      <c r="AT59" s="2" t="s">
        <v>73</v>
      </c>
      <c r="AU59" s="2"/>
      <c r="AV59" s="2"/>
      <c r="AW59" s="2"/>
      <c r="AX59" s="2"/>
      <c r="AY59" s="2"/>
      <c r="AZ59" s="2"/>
    </row>
    <row r="60" spans="1:52" s="4" customFormat="1" x14ac:dyDescent="0.35">
      <c r="A60" s="15" t="s">
        <v>41</v>
      </c>
      <c r="B60" s="15">
        <v>10</v>
      </c>
      <c r="C60" s="15" t="s">
        <v>26</v>
      </c>
      <c r="D60" s="16">
        <v>44763</v>
      </c>
      <c r="E60" s="16">
        <v>44760</v>
      </c>
      <c r="F60" s="17" t="s">
        <v>134</v>
      </c>
      <c r="G60" s="18" t="s">
        <v>97</v>
      </c>
      <c r="H60" s="15"/>
      <c r="I60" s="15">
        <v>300</v>
      </c>
      <c r="J60" s="15">
        <v>1</v>
      </c>
      <c r="K60" s="15">
        <v>20</v>
      </c>
      <c r="L60" s="15">
        <v>40</v>
      </c>
      <c r="M60" s="4" t="s">
        <v>29</v>
      </c>
      <c r="N60" s="20">
        <v>0.245</v>
      </c>
      <c r="O60" s="15">
        <v>1223</v>
      </c>
      <c r="P60" s="15"/>
      <c r="Q60" s="15"/>
      <c r="R60" s="15"/>
      <c r="S60" s="20">
        <v>7.74</v>
      </c>
      <c r="T60" s="20">
        <v>21.7</v>
      </c>
      <c r="U60" s="21">
        <v>1456</v>
      </c>
      <c r="V60" s="20"/>
      <c r="W60" s="20">
        <v>24.599999999999998</v>
      </c>
      <c r="X60" s="20">
        <v>48.79</v>
      </c>
      <c r="Y60" s="20">
        <v>0.125</v>
      </c>
      <c r="AC60" s="15">
        <v>52.7</v>
      </c>
      <c r="AD60" s="15">
        <f t="shared" si="5"/>
        <v>53</v>
      </c>
      <c r="AE60" s="20">
        <v>2.66</v>
      </c>
      <c r="AF60" s="23">
        <v>0.86468999999999996</v>
      </c>
      <c r="AG60" s="22">
        <f t="shared" si="3"/>
        <v>86.468999999999994</v>
      </c>
      <c r="AH60" s="23">
        <v>0.10213</v>
      </c>
      <c r="AI60" s="22">
        <f t="shared" si="4"/>
        <v>76.255999999999986</v>
      </c>
      <c r="AJ60" s="24"/>
      <c r="AK60" s="24" t="s">
        <v>18</v>
      </c>
      <c r="AL60" s="24">
        <v>24.85</v>
      </c>
      <c r="AM60" s="24">
        <v>23.3</v>
      </c>
      <c r="AN60" s="24">
        <v>23.45</v>
      </c>
      <c r="AO60" s="24">
        <v>24.2</v>
      </c>
      <c r="AP60" s="24">
        <v>24.166666666666668</v>
      </c>
      <c r="AQ60" s="24">
        <v>23.45</v>
      </c>
      <c r="AR60" s="24">
        <v>23.35</v>
      </c>
      <c r="AS60" s="24">
        <v>23.6</v>
      </c>
      <c r="AT60" s="24">
        <v>23.3</v>
      </c>
      <c r="AU60" s="24"/>
      <c r="AV60" s="24"/>
      <c r="AW60" s="24"/>
      <c r="AX60" s="24"/>
      <c r="AY60" s="24"/>
      <c r="AZ60" s="24"/>
    </row>
    <row r="61" spans="1:52" s="37" customFormat="1" x14ac:dyDescent="0.35">
      <c r="A61" s="34" t="s">
        <v>41</v>
      </c>
      <c r="B61" s="34">
        <v>10</v>
      </c>
      <c r="C61" s="34" t="s">
        <v>26</v>
      </c>
      <c r="D61" s="35">
        <v>44763</v>
      </c>
      <c r="E61" s="35">
        <v>44760</v>
      </c>
      <c r="F61" s="36" t="s">
        <v>134</v>
      </c>
      <c r="G61" s="34" t="s">
        <v>98</v>
      </c>
      <c r="H61" s="34" t="s">
        <v>49</v>
      </c>
      <c r="I61" s="34">
        <v>300</v>
      </c>
      <c r="J61" s="34">
        <v>1</v>
      </c>
      <c r="K61" s="34">
        <v>20</v>
      </c>
      <c r="L61" s="34">
        <v>40</v>
      </c>
      <c r="M61" s="37" t="s">
        <v>29</v>
      </c>
      <c r="N61" s="38">
        <v>0.245</v>
      </c>
      <c r="O61" s="34">
        <v>1223</v>
      </c>
      <c r="P61" s="34"/>
      <c r="Q61" s="34"/>
      <c r="R61" s="34"/>
      <c r="S61" s="38">
        <v>7.87</v>
      </c>
      <c r="T61" s="38">
        <v>21.1</v>
      </c>
      <c r="U61" s="39">
        <v>1449</v>
      </c>
      <c r="V61" s="38"/>
      <c r="W61" s="38">
        <v>26.65</v>
      </c>
      <c r="X61" s="38">
        <v>50.25</v>
      </c>
      <c r="Y61" s="38">
        <v>4.7E-2</v>
      </c>
      <c r="AC61" s="34">
        <v>52.6</v>
      </c>
      <c r="AD61" s="34">
        <f t="shared" si="5"/>
        <v>53</v>
      </c>
      <c r="AE61" s="38">
        <v>2.37</v>
      </c>
      <c r="AF61" s="40">
        <v>0.93003000000000002</v>
      </c>
      <c r="AG61" s="41">
        <f t="shared" si="3"/>
        <v>93.003</v>
      </c>
      <c r="AH61" s="40">
        <v>0.12297</v>
      </c>
      <c r="AI61" s="41">
        <f t="shared" si="4"/>
        <v>80.706000000000003</v>
      </c>
      <c r="AJ61" s="37" t="s">
        <v>73</v>
      </c>
      <c r="AK61" s="37" t="s">
        <v>73</v>
      </c>
      <c r="AL61" s="37" t="s">
        <v>73</v>
      </c>
      <c r="AM61" s="37" t="s">
        <v>73</v>
      </c>
      <c r="AN61" s="37" t="s">
        <v>73</v>
      </c>
      <c r="AO61" s="37" t="s">
        <v>73</v>
      </c>
      <c r="AP61" s="37" t="s">
        <v>73</v>
      </c>
      <c r="AQ61" s="37" t="s">
        <v>73</v>
      </c>
      <c r="AR61" s="37" t="s">
        <v>73</v>
      </c>
      <c r="AS61" s="37" t="s">
        <v>73</v>
      </c>
      <c r="AT61" s="37" t="s">
        <v>73</v>
      </c>
    </row>
    <row r="62" spans="1:52" s="4" customFormat="1" x14ac:dyDescent="0.35">
      <c r="A62" s="15"/>
      <c r="B62" s="15"/>
      <c r="C62" s="15"/>
      <c r="D62" s="16"/>
      <c r="E62" s="16"/>
      <c r="F62" s="17"/>
      <c r="G62" s="15"/>
      <c r="H62" s="15"/>
      <c r="I62" s="15"/>
      <c r="J62" s="15"/>
      <c r="K62" s="15"/>
      <c r="L62" s="15"/>
      <c r="N62" s="20"/>
      <c r="O62" s="15"/>
      <c r="P62" s="15"/>
      <c r="Q62" s="15"/>
      <c r="R62" s="15"/>
      <c r="S62" s="20"/>
      <c r="T62" s="20"/>
      <c r="U62" s="21"/>
      <c r="V62" s="20"/>
      <c r="W62" s="20"/>
      <c r="X62" s="20"/>
      <c r="Y62" s="20"/>
      <c r="AC62" s="15"/>
      <c r="AD62" s="15"/>
      <c r="AE62" s="20"/>
      <c r="AF62" s="23"/>
      <c r="AG62" s="22"/>
      <c r="AH62" s="23"/>
      <c r="AI62" s="22"/>
    </row>
    <row r="63" spans="1:52" s="4" customFormat="1" x14ac:dyDescent="0.35">
      <c r="A63" s="15"/>
      <c r="B63" s="15"/>
      <c r="C63" s="15"/>
      <c r="D63" s="16"/>
      <c r="E63" s="16"/>
      <c r="F63" s="17"/>
      <c r="G63" s="15"/>
      <c r="H63" s="15"/>
      <c r="I63" s="15"/>
      <c r="J63" s="15"/>
      <c r="K63" s="15"/>
      <c r="L63" s="15"/>
      <c r="N63" s="20"/>
      <c r="O63" s="15"/>
      <c r="P63" s="15"/>
      <c r="Q63" s="15"/>
      <c r="R63" s="15"/>
      <c r="S63" s="20"/>
      <c r="T63" s="20"/>
      <c r="U63" s="21"/>
      <c r="V63" s="20"/>
      <c r="W63" s="20"/>
      <c r="X63" s="20"/>
      <c r="Y63" s="20"/>
      <c r="AC63" s="15"/>
      <c r="AD63" s="15"/>
      <c r="AE63" s="20"/>
      <c r="AF63" s="23"/>
      <c r="AG63" s="22"/>
      <c r="AH63" s="23"/>
      <c r="AI63" s="22"/>
    </row>
    <row r="64" spans="1:52" s="45" customFormat="1" x14ac:dyDescent="0.35">
      <c r="A64" s="42" t="s">
        <v>41</v>
      </c>
      <c r="B64" s="42">
        <v>10</v>
      </c>
      <c r="C64" s="42" t="s">
        <v>27</v>
      </c>
      <c r="D64" s="43">
        <v>44768</v>
      </c>
      <c r="E64" s="43">
        <v>44767</v>
      </c>
      <c r="F64" s="44" t="s">
        <v>135</v>
      </c>
      <c r="G64" s="42" t="s">
        <v>17</v>
      </c>
      <c r="H64" s="42"/>
      <c r="I64" s="42">
        <v>300</v>
      </c>
      <c r="J64" s="42">
        <v>3</v>
      </c>
      <c r="K64" s="42">
        <v>50</v>
      </c>
      <c r="L64" s="42">
        <v>30</v>
      </c>
      <c r="M64" s="45" t="s">
        <v>29</v>
      </c>
      <c r="N64" s="46">
        <v>0.245</v>
      </c>
      <c r="O64" s="42">
        <v>1223</v>
      </c>
      <c r="P64" s="42"/>
      <c r="Q64" s="42"/>
      <c r="R64" s="42"/>
      <c r="S64" s="46">
        <v>7.43</v>
      </c>
      <c r="T64" s="46">
        <v>16.100000000000001</v>
      </c>
      <c r="U64" s="47">
        <v>1372</v>
      </c>
      <c r="V64" s="46"/>
      <c r="W64" s="46">
        <v>138</v>
      </c>
      <c r="X64" s="46">
        <v>189.7</v>
      </c>
      <c r="Y64" s="48">
        <v>0.55700000000000005</v>
      </c>
      <c r="AC64" s="42">
        <v>54.2</v>
      </c>
      <c r="AD64" s="42">
        <f t="shared" si="5"/>
        <v>54</v>
      </c>
      <c r="AE64" s="46">
        <v>3.77</v>
      </c>
      <c r="AF64" s="49">
        <v>2.4123199999999998</v>
      </c>
      <c r="AG64" s="50">
        <f t="shared" si="3"/>
        <v>241.23199999999997</v>
      </c>
      <c r="AH64" s="49">
        <v>0.49872</v>
      </c>
      <c r="AI64" s="50">
        <f t="shared" si="4"/>
        <v>191.35999999999999</v>
      </c>
      <c r="AJ64" s="45" t="s">
        <v>73</v>
      </c>
      <c r="AK64" s="45" t="s">
        <v>73</v>
      </c>
      <c r="AL64" s="45" t="s">
        <v>73</v>
      </c>
      <c r="AM64" s="45" t="s">
        <v>73</v>
      </c>
      <c r="AN64" s="45" t="s">
        <v>73</v>
      </c>
      <c r="AO64" s="45" t="s">
        <v>73</v>
      </c>
      <c r="AP64" s="45" t="s">
        <v>73</v>
      </c>
      <c r="AQ64" s="45" t="s">
        <v>73</v>
      </c>
      <c r="AR64" s="45" t="s">
        <v>73</v>
      </c>
      <c r="AS64" s="45" t="s">
        <v>73</v>
      </c>
      <c r="AT64" s="45" t="s">
        <v>73</v>
      </c>
    </row>
    <row r="65" spans="1:52" s="4" customFormat="1" x14ac:dyDescent="0.35">
      <c r="A65" s="15" t="s">
        <v>41</v>
      </c>
      <c r="B65" s="15">
        <v>10</v>
      </c>
      <c r="C65" s="15" t="s">
        <v>27</v>
      </c>
      <c r="D65" s="16">
        <v>44768</v>
      </c>
      <c r="E65" s="16">
        <v>44767</v>
      </c>
      <c r="F65" s="17" t="s">
        <v>135</v>
      </c>
      <c r="G65" s="18" t="s">
        <v>97</v>
      </c>
      <c r="H65" s="15"/>
      <c r="I65" s="15">
        <v>300</v>
      </c>
      <c r="J65" s="15">
        <v>3</v>
      </c>
      <c r="K65" s="15">
        <v>50</v>
      </c>
      <c r="L65" s="15">
        <v>30</v>
      </c>
      <c r="M65" s="4" t="s">
        <v>29</v>
      </c>
      <c r="N65" s="20">
        <v>0.245</v>
      </c>
      <c r="O65" s="15">
        <v>1223</v>
      </c>
      <c r="P65" s="15"/>
      <c r="Q65" s="15"/>
      <c r="R65" s="15"/>
      <c r="S65" s="20">
        <v>7.65</v>
      </c>
      <c r="T65" s="20">
        <v>22.5</v>
      </c>
      <c r="U65" s="21">
        <v>1367</v>
      </c>
      <c r="V65" s="20"/>
      <c r="W65" s="20">
        <v>31.7</v>
      </c>
      <c r="X65" s="20">
        <v>136</v>
      </c>
      <c r="Y65" s="20">
        <v>0.23100000000000001</v>
      </c>
      <c r="AC65" s="15">
        <v>51.9</v>
      </c>
      <c r="AD65" s="15">
        <f t="shared" si="5"/>
        <v>52</v>
      </c>
      <c r="AE65" s="20">
        <v>1.71</v>
      </c>
      <c r="AF65" s="23">
        <v>1.3322099999999999</v>
      </c>
      <c r="AG65" s="22">
        <f t="shared" si="3"/>
        <v>133.22099999999998</v>
      </c>
      <c r="AH65" s="23">
        <v>0.14535999999999999</v>
      </c>
      <c r="AI65" s="22">
        <f t="shared" si="4"/>
        <v>118.685</v>
      </c>
      <c r="AJ65" s="24"/>
      <c r="AK65" s="24" t="s">
        <v>18</v>
      </c>
      <c r="AL65" s="24">
        <v>41.166666666666664</v>
      </c>
      <c r="AM65" s="24">
        <v>37.35</v>
      </c>
      <c r="AN65" s="24">
        <v>37.599999999999994</v>
      </c>
      <c r="AO65" s="24">
        <v>37.233333333333327</v>
      </c>
      <c r="AP65" s="24">
        <v>40.199999999999996</v>
      </c>
      <c r="AQ65" s="24">
        <v>38.4</v>
      </c>
      <c r="AR65" s="24">
        <v>40.233333333333327</v>
      </c>
      <c r="AS65" s="24">
        <v>31.833333333333332</v>
      </c>
      <c r="AT65" s="24">
        <v>31.866666666666664</v>
      </c>
      <c r="AU65" s="24"/>
      <c r="AV65" s="24"/>
      <c r="AW65" s="24"/>
      <c r="AX65" s="24"/>
      <c r="AY65" s="24"/>
      <c r="AZ65" s="24"/>
    </row>
    <row r="66" spans="1:52" s="37" customFormat="1" x14ac:dyDescent="0.35">
      <c r="A66" s="34" t="s">
        <v>41</v>
      </c>
      <c r="B66" s="34">
        <v>10</v>
      </c>
      <c r="C66" s="34" t="s">
        <v>27</v>
      </c>
      <c r="D66" s="35">
        <v>44768</v>
      </c>
      <c r="E66" s="35">
        <v>44767</v>
      </c>
      <c r="F66" s="36" t="s">
        <v>135</v>
      </c>
      <c r="G66" s="34" t="s">
        <v>98</v>
      </c>
      <c r="H66" s="34"/>
      <c r="I66" s="34">
        <v>300</v>
      </c>
      <c r="J66" s="34">
        <v>3</v>
      </c>
      <c r="K66" s="34">
        <v>50</v>
      </c>
      <c r="L66" s="34">
        <v>30</v>
      </c>
      <c r="M66" s="37" t="s">
        <v>29</v>
      </c>
      <c r="N66" s="38">
        <v>0.245</v>
      </c>
      <c r="O66" s="34">
        <v>1223</v>
      </c>
      <c r="P66" s="34"/>
      <c r="Q66" s="34"/>
      <c r="R66" s="34"/>
      <c r="S66" s="38">
        <v>7.52</v>
      </c>
      <c r="T66" s="38">
        <v>20</v>
      </c>
      <c r="U66" s="39">
        <v>1371</v>
      </c>
      <c r="V66" s="38"/>
      <c r="W66" s="38">
        <v>34.366666666666667</v>
      </c>
      <c r="X66" s="38">
        <v>139.9</v>
      </c>
      <c r="Y66" s="38">
        <v>0.27600000000000002</v>
      </c>
      <c r="AC66" s="34">
        <v>52.7</v>
      </c>
      <c r="AD66" s="34">
        <f t="shared" si="5"/>
        <v>53</v>
      </c>
      <c r="AE66" s="38">
        <v>1.63</v>
      </c>
      <c r="AF66" s="40">
        <v>1.33792</v>
      </c>
      <c r="AG66" s="41">
        <f t="shared" si="3"/>
        <v>133.792</v>
      </c>
      <c r="AH66" s="40">
        <v>0.15049999999999999</v>
      </c>
      <c r="AI66" s="41">
        <f t="shared" si="4"/>
        <v>118.74199999999999</v>
      </c>
      <c r="AJ66" s="37" t="s">
        <v>73</v>
      </c>
      <c r="AK66" s="37" t="s">
        <v>73</v>
      </c>
      <c r="AL66" s="37" t="s">
        <v>73</v>
      </c>
      <c r="AM66" s="37" t="s">
        <v>73</v>
      </c>
      <c r="AN66" s="37" t="s">
        <v>73</v>
      </c>
      <c r="AO66" s="37" t="s">
        <v>73</v>
      </c>
      <c r="AP66" s="37" t="s">
        <v>73</v>
      </c>
      <c r="AQ66" s="37" t="s">
        <v>73</v>
      </c>
      <c r="AR66" s="37" t="s">
        <v>73</v>
      </c>
      <c r="AS66" s="37" t="s">
        <v>73</v>
      </c>
      <c r="AT66" s="37" t="s">
        <v>73</v>
      </c>
    </row>
    <row r="67" spans="1:52" s="45" customFormat="1" x14ac:dyDescent="0.35">
      <c r="A67" s="42" t="s">
        <v>41</v>
      </c>
      <c r="B67" s="42">
        <v>10</v>
      </c>
      <c r="C67" s="42" t="s">
        <v>50</v>
      </c>
      <c r="D67" s="43">
        <v>44769</v>
      </c>
      <c r="E67" s="43">
        <v>44767</v>
      </c>
      <c r="F67" s="44" t="s">
        <v>135</v>
      </c>
      <c r="G67" s="42" t="s">
        <v>17</v>
      </c>
      <c r="H67" s="42"/>
      <c r="I67" s="42">
        <v>300</v>
      </c>
      <c r="J67" s="42">
        <v>3</v>
      </c>
      <c r="K67" s="42">
        <v>50</v>
      </c>
      <c r="L67" s="42">
        <v>30</v>
      </c>
      <c r="M67" s="45" t="s">
        <v>29</v>
      </c>
      <c r="N67" s="46">
        <v>0.245</v>
      </c>
      <c r="O67" s="42">
        <v>1223</v>
      </c>
      <c r="P67" s="42"/>
      <c r="Q67" s="42"/>
      <c r="R67" s="42"/>
      <c r="S67" s="46">
        <v>7.4</v>
      </c>
      <c r="T67" s="46">
        <v>16.7</v>
      </c>
      <c r="U67" s="47">
        <v>1380</v>
      </c>
      <c r="V67" s="46"/>
      <c r="W67" s="46">
        <v>129.5</v>
      </c>
      <c r="X67" s="46">
        <v>174.7</v>
      </c>
      <c r="Y67" s="48">
        <v>0.84899999999999998</v>
      </c>
      <c r="AC67" s="42">
        <v>48.9</v>
      </c>
      <c r="AD67" s="42">
        <f t="shared" si="5"/>
        <v>49</v>
      </c>
      <c r="AE67" s="46">
        <v>3.52</v>
      </c>
      <c r="AF67" s="49">
        <v>2.3462499999999999</v>
      </c>
      <c r="AG67" s="50">
        <f t="shared" si="3"/>
        <v>234.625</v>
      </c>
      <c r="AH67" s="49">
        <v>0.47993000000000002</v>
      </c>
      <c r="AI67" s="50">
        <f t="shared" si="4"/>
        <v>186.63200000000001</v>
      </c>
      <c r="AJ67" s="45" t="s">
        <v>73</v>
      </c>
      <c r="AK67" s="45" t="s">
        <v>73</v>
      </c>
      <c r="AL67" s="45" t="s">
        <v>73</v>
      </c>
      <c r="AM67" s="45" t="s">
        <v>73</v>
      </c>
      <c r="AN67" s="45" t="s">
        <v>73</v>
      </c>
      <c r="AO67" s="45" t="s">
        <v>73</v>
      </c>
      <c r="AP67" s="45" t="s">
        <v>73</v>
      </c>
      <c r="AQ67" s="45" t="s">
        <v>73</v>
      </c>
      <c r="AR67" s="45" t="s">
        <v>73</v>
      </c>
      <c r="AS67" s="45" t="s">
        <v>73</v>
      </c>
      <c r="AT67" s="45" t="s">
        <v>73</v>
      </c>
    </row>
    <row r="68" spans="1:52" s="4" customFormat="1" x14ac:dyDescent="0.35">
      <c r="A68" s="15" t="s">
        <v>41</v>
      </c>
      <c r="B68" s="15">
        <v>10</v>
      </c>
      <c r="C68" s="15" t="s">
        <v>50</v>
      </c>
      <c r="D68" s="16">
        <v>44769</v>
      </c>
      <c r="E68" s="16">
        <v>44767</v>
      </c>
      <c r="F68" s="17" t="s">
        <v>135</v>
      </c>
      <c r="G68" s="18" t="s">
        <v>97</v>
      </c>
      <c r="H68" s="15"/>
      <c r="I68" s="15">
        <v>300</v>
      </c>
      <c r="J68" s="15">
        <v>3</v>
      </c>
      <c r="K68" s="15">
        <v>50</v>
      </c>
      <c r="L68" s="15">
        <v>30</v>
      </c>
      <c r="M68" s="4" t="s">
        <v>29</v>
      </c>
      <c r="N68" s="20">
        <v>0.245</v>
      </c>
      <c r="O68" s="15">
        <v>1223</v>
      </c>
      <c r="P68" s="15"/>
      <c r="Q68" s="15"/>
      <c r="R68" s="15"/>
      <c r="S68" s="20">
        <v>7.45</v>
      </c>
      <c r="T68" s="20">
        <v>23.2</v>
      </c>
      <c r="U68" s="21">
        <v>1374</v>
      </c>
      <c r="V68" s="20"/>
      <c r="W68" s="20">
        <v>33.000000000000007</v>
      </c>
      <c r="X68" s="20">
        <v>130.30000000000001</v>
      </c>
      <c r="Y68" s="20">
        <v>2.37</v>
      </c>
      <c r="AC68" s="15">
        <v>46</v>
      </c>
      <c r="AD68" s="15">
        <f t="shared" si="5"/>
        <v>46</v>
      </c>
      <c r="AE68" s="20">
        <v>1.69</v>
      </c>
      <c r="AF68" s="23">
        <v>1.38636</v>
      </c>
      <c r="AG68" s="22">
        <f t="shared" si="3"/>
        <v>138.636</v>
      </c>
      <c r="AH68" s="23">
        <v>0.1603</v>
      </c>
      <c r="AI68" s="22">
        <f t="shared" si="4"/>
        <v>122.60599999999999</v>
      </c>
      <c r="AJ68" s="24"/>
      <c r="AK68" s="24" t="s">
        <v>18</v>
      </c>
      <c r="AL68" s="24">
        <v>37.200000000000003</v>
      </c>
      <c r="AM68" s="24">
        <v>34.049999999999997</v>
      </c>
      <c r="AN68" s="24">
        <v>32.25</v>
      </c>
      <c r="AO68" s="24">
        <v>31.633333333333336</v>
      </c>
      <c r="AP68" s="24">
        <v>31.900000000000002</v>
      </c>
      <c r="AQ68" s="24">
        <v>30.75</v>
      </c>
      <c r="AR68" s="24">
        <v>30.6</v>
      </c>
      <c r="AS68" s="24">
        <v>30.5</v>
      </c>
      <c r="AT68" s="24">
        <v>30.266666666666666</v>
      </c>
      <c r="AU68" s="24"/>
      <c r="AV68" s="24"/>
      <c r="AW68" s="24"/>
      <c r="AX68" s="24"/>
      <c r="AY68" s="24"/>
      <c r="AZ68" s="24"/>
    </row>
    <row r="69" spans="1:52" s="37" customFormat="1" x14ac:dyDescent="0.35">
      <c r="A69" s="34" t="s">
        <v>41</v>
      </c>
      <c r="B69" s="34">
        <v>10</v>
      </c>
      <c r="C69" s="34" t="s">
        <v>50</v>
      </c>
      <c r="D69" s="35">
        <v>44769</v>
      </c>
      <c r="E69" s="35">
        <v>44767</v>
      </c>
      <c r="F69" s="36" t="s">
        <v>135</v>
      </c>
      <c r="G69" s="34" t="s">
        <v>98</v>
      </c>
      <c r="H69" s="34"/>
      <c r="I69" s="34">
        <v>300</v>
      </c>
      <c r="J69" s="34">
        <v>3</v>
      </c>
      <c r="K69" s="34">
        <v>50</v>
      </c>
      <c r="L69" s="34">
        <v>30</v>
      </c>
      <c r="M69" s="37" t="s">
        <v>29</v>
      </c>
      <c r="N69" s="38">
        <v>0.245</v>
      </c>
      <c r="O69" s="34">
        <v>1223</v>
      </c>
      <c r="P69" s="34"/>
      <c r="Q69" s="34"/>
      <c r="R69" s="34"/>
      <c r="S69" s="38">
        <v>7.47</v>
      </c>
      <c r="T69" s="38">
        <v>22.9</v>
      </c>
      <c r="U69" s="39">
        <v>1372</v>
      </c>
      <c r="V69" s="38"/>
      <c r="W69" s="38">
        <v>35.133333333333333</v>
      </c>
      <c r="X69" s="38">
        <v>135.4</v>
      </c>
      <c r="Y69" s="38">
        <v>5.7000000000000002E-2</v>
      </c>
      <c r="AC69" s="34">
        <v>47.3</v>
      </c>
      <c r="AD69" s="34">
        <f t="shared" si="5"/>
        <v>47</v>
      </c>
      <c r="AE69" s="38">
        <v>1.62</v>
      </c>
      <c r="AF69" s="40">
        <v>1.3987700000000001</v>
      </c>
      <c r="AG69" s="41">
        <f t="shared" si="3"/>
        <v>139.87700000000001</v>
      </c>
      <c r="AH69" s="40">
        <v>0.17041999999999999</v>
      </c>
      <c r="AI69" s="41">
        <f t="shared" si="4"/>
        <v>122.83499999999999</v>
      </c>
      <c r="AJ69" s="37" t="s">
        <v>73</v>
      </c>
      <c r="AK69" s="37" t="s">
        <v>73</v>
      </c>
      <c r="AL69" s="37" t="s">
        <v>73</v>
      </c>
      <c r="AM69" s="37" t="s">
        <v>73</v>
      </c>
      <c r="AN69" s="37" t="s">
        <v>73</v>
      </c>
      <c r="AO69" s="37" t="s">
        <v>73</v>
      </c>
      <c r="AP69" s="37" t="s">
        <v>73</v>
      </c>
      <c r="AQ69" s="37" t="s">
        <v>73</v>
      </c>
      <c r="AR69" s="37" t="s">
        <v>73</v>
      </c>
      <c r="AS69" s="37" t="s">
        <v>73</v>
      </c>
      <c r="AT69" s="37" t="s">
        <v>73</v>
      </c>
    </row>
    <row r="70" spans="1:52" s="45" customFormat="1" x14ac:dyDescent="0.35">
      <c r="A70" s="42" t="s">
        <v>41</v>
      </c>
      <c r="B70" s="42">
        <v>10</v>
      </c>
      <c r="C70" s="42" t="s">
        <v>51</v>
      </c>
      <c r="D70" s="43">
        <v>44770</v>
      </c>
      <c r="E70" s="43">
        <v>44767</v>
      </c>
      <c r="F70" s="44" t="s">
        <v>135</v>
      </c>
      <c r="G70" s="42" t="s">
        <v>17</v>
      </c>
      <c r="H70" s="42"/>
      <c r="I70" s="42">
        <v>300</v>
      </c>
      <c r="J70" s="42">
        <v>3</v>
      </c>
      <c r="K70" s="42">
        <v>50</v>
      </c>
      <c r="L70" s="42">
        <v>30</v>
      </c>
      <c r="M70" s="45" t="s">
        <v>29</v>
      </c>
      <c r="N70" s="46">
        <v>0.245</v>
      </c>
      <c r="O70" s="42">
        <v>1223</v>
      </c>
      <c r="P70" s="42"/>
      <c r="Q70" s="42"/>
      <c r="R70" s="42"/>
      <c r="S70" s="46">
        <v>7.46</v>
      </c>
      <c r="T70" s="46">
        <v>15.3</v>
      </c>
      <c r="U70" s="47">
        <v>1378</v>
      </c>
      <c r="V70" s="46"/>
      <c r="W70" s="46">
        <v>135.66666666666666</v>
      </c>
      <c r="X70" s="46">
        <v>173</v>
      </c>
      <c r="Y70" s="48">
        <v>1.28</v>
      </c>
      <c r="AC70" s="42">
        <v>49.7</v>
      </c>
      <c r="AD70" s="42">
        <f t="shared" si="5"/>
        <v>50</v>
      </c>
      <c r="AE70" s="46">
        <v>3.4</v>
      </c>
      <c r="AF70" s="49">
        <v>2.3970699999999998</v>
      </c>
      <c r="AG70" s="50">
        <f t="shared" si="3"/>
        <v>239.70699999999997</v>
      </c>
      <c r="AH70" s="49">
        <v>0.49426999999999999</v>
      </c>
      <c r="AI70" s="50">
        <f t="shared" si="4"/>
        <v>190.27999999999997</v>
      </c>
      <c r="AJ70" s="45" t="s">
        <v>73</v>
      </c>
      <c r="AK70" s="45" t="s">
        <v>73</v>
      </c>
      <c r="AL70" s="45" t="s">
        <v>73</v>
      </c>
      <c r="AM70" s="45" t="s">
        <v>73</v>
      </c>
      <c r="AN70" s="45" t="s">
        <v>73</v>
      </c>
      <c r="AO70" s="45" t="s">
        <v>73</v>
      </c>
      <c r="AP70" s="45" t="s">
        <v>73</v>
      </c>
      <c r="AQ70" s="45" t="s">
        <v>73</v>
      </c>
      <c r="AR70" s="45" t="s">
        <v>73</v>
      </c>
      <c r="AS70" s="45" t="s">
        <v>73</v>
      </c>
      <c r="AT70" s="45" t="s">
        <v>73</v>
      </c>
    </row>
    <row r="71" spans="1:52" s="4" customFormat="1" x14ac:dyDescent="0.35">
      <c r="A71" s="15" t="s">
        <v>41</v>
      </c>
      <c r="B71" s="15">
        <v>10</v>
      </c>
      <c r="C71" s="15" t="s">
        <v>51</v>
      </c>
      <c r="D71" s="16">
        <v>44770</v>
      </c>
      <c r="E71" s="16">
        <v>44767</v>
      </c>
      <c r="F71" s="17" t="s">
        <v>135</v>
      </c>
      <c r="G71" s="18" t="s">
        <v>97</v>
      </c>
      <c r="H71" s="15"/>
      <c r="I71" s="15">
        <v>300</v>
      </c>
      <c r="J71" s="15">
        <v>3</v>
      </c>
      <c r="K71" s="15">
        <v>50</v>
      </c>
      <c r="L71" s="15">
        <v>30</v>
      </c>
      <c r="M71" s="4" t="s">
        <v>29</v>
      </c>
      <c r="N71" s="20">
        <v>0.245</v>
      </c>
      <c r="O71" s="15">
        <v>1223</v>
      </c>
      <c r="P71" s="15"/>
      <c r="Q71" s="15"/>
      <c r="R71" s="15"/>
      <c r="S71" s="20">
        <v>7.58</v>
      </c>
      <c r="T71" s="20">
        <v>18.600000000000001</v>
      </c>
      <c r="U71" s="21">
        <v>1382</v>
      </c>
      <c r="V71" s="20"/>
      <c r="W71" s="20">
        <v>29.600000000000005</v>
      </c>
      <c r="X71" s="20">
        <v>118.4</v>
      </c>
      <c r="Y71" s="20">
        <v>0.25800000000000001</v>
      </c>
      <c r="AC71" s="15">
        <v>50.6</v>
      </c>
      <c r="AD71" s="15">
        <f t="shared" si="5"/>
        <v>51</v>
      </c>
      <c r="AE71" s="20">
        <v>1.7</v>
      </c>
      <c r="AF71" s="23">
        <v>1.3183100000000001</v>
      </c>
      <c r="AG71" s="22">
        <f t="shared" si="3"/>
        <v>131.83100000000002</v>
      </c>
      <c r="AH71" s="23">
        <v>0.14460999999999999</v>
      </c>
      <c r="AI71" s="22">
        <f t="shared" si="4"/>
        <v>117.37000000000002</v>
      </c>
      <c r="AJ71" s="24"/>
      <c r="AK71" s="24" t="s">
        <v>18</v>
      </c>
      <c r="AL71" s="24">
        <v>31.066666666666666</v>
      </c>
      <c r="AM71" s="24">
        <v>31.233333333333334</v>
      </c>
      <c r="AN71" s="24">
        <v>30.833333333333332</v>
      </c>
      <c r="AO71" s="24">
        <v>29.833333333333332</v>
      </c>
      <c r="AP71" s="24">
        <v>30.333333333333332</v>
      </c>
      <c r="AQ71" s="24">
        <v>30.3</v>
      </c>
      <c r="AR71" s="24">
        <v>30.533333333333331</v>
      </c>
      <c r="AS71" s="24">
        <v>31</v>
      </c>
      <c r="AT71" s="24">
        <v>30.333333333333332</v>
      </c>
      <c r="AU71" s="24"/>
      <c r="AV71" s="24"/>
      <c r="AW71" s="24"/>
      <c r="AX71" s="24"/>
      <c r="AY71" s="24"/>
      <c r="AZ71" s="24"/>
    </row>
    <row r="72" spans="1:52" s="37" customFormat="1" x14ac:dyDescent="0.35">
      <c r="A72" s="34" t="s">
        <v>41</v>
      </c>
      <c r="B72" s="34">
        <v>10</v>
      </c>
      <c r="C72" s="34" t="s">
        <v>51</v>
      </c>
      <c r="D72" s="35">
        <v>44770</v>
      </c>
      <c r="E72" s="35">
        <v>44767</v>
      </c>
      <c r="F72" s="36" t="s">
        <v>135</v>
      </c>
      <c r="G72" s="34" t="s">
        <v>98</v>
      </c>
      <c r="H72" s="34"/>
      <c r="I72" s="34">
        <v>300</v>
      </c>
      <c r="J72" s="34">
        <v>3</v>
      </c>
      <c r="K72" s="34">
        <v>50</v>
      </c>
      <c r="L72" s="34">
        <v>30</v>
      </c>
      <c r="M72" s="37" t="s">
        <v>29</v>
      </c>
      <c r="N72" s="38">
        <v>0.245</v>
      </c>
      <c r="O72" s="34">
        <v>1223</v>
      </c>
      <c r="P72" s="34"/>
      <c r="Q72" s="34"/>
      <c r="R72" s="34"/>
      <c r="S72" s="38">
        <v>7.52</v>
      </c>
      <c r="T72" s="38">
        <v>19</v>
      </c>
      <c r="U72" s="39">
        <v>1384</v>
      </c>
      <c r="V72" s="38"/>
      <c r="W72" s="38">
        <v>30.666666666666668</v>
      </c>
      <c r="X72" s="38">
        <v>127.4</v>
      </c>
      <c r="Y72" s="38">
        <v>0.06</v>
      </c>
      <c r="AC72" s="34">
        <v>52.5</v>
      </c>
      <c r="AD72" s="34">
        <f t="shared" si="5"/>
        <v>53</v>
      </c>
      <c r="AE72" s="38">
        <v>1.71</v>
      </c>
      <c r="AF72" s="40">
        <v>1.35293</v>
      </c>
      <c r="AG72" s="41">
        <f t="shared" si="3"/>
        <v>135.29300000000001</v>
      </c>
      <c r="AH72" s="40">
        <v>0.15656999999999999</v>
      </c>
      <c r="AI72" s="41">
        <f t="shared" si="4"/>
        <v>119.636</v>
      </c>
      <c r="AJ72" s="37" t="s">
        <v>73</v>
      </c>
      <c r="AK72" s="37" t="s">
        <v>73</v>
      </c>
      <c r="AL72" s="37" t="s">
        <v>73</v>
      </c>
      <c r="AM72" s="37" t="s">
        <v>73</v>
      </c>
      <c r="AN72" s="37" t="s">
        <v>73</v>
      </c>
      <c r="AO72" s="37" t="s">
        <v>73</v>
      </c>
      <c r="AP72" s="37" t="s">
        <v>73</v>
      </c>
      <c r="AQ72" s="37" t="s">
        <v>73</v>
      </c>
      <c r="AR72" s="37" t="s">
        <v>73</v>
      </c>
      <c r="AS72" s="37" t="s">
        <v>73</v>
      </c>
      <c r="AT72" s="37" t="s">
        <v>73</v>
      </c>
    </row>
    <row r="73" spans="1:52" s="45" customFormat="1" x14ac:dyDescent="0.35">
      <c r="A73" s="42" t="s">
        <v>41</v>
      </c>
      <c r="B73" s="42">
        <v>10</v>
      </c>
      <c r="C73" s="42" t="s">
        <v>52</v>
      </c>
      <c r="D73" s="43">
        <v>44771</v>
      </c>
      <c r="E73" s="43">
        <v>44767</v>
      </c>
      <c r="F73" s="44" t="s">
        <v>135</v>
      </c>
      <c r="G73" s="42" t="s">
        <v>17</v>
      </c>
      <c r="H73" s="42"/>
      <c r="I73" s="42">
        <v>300</v>
      </c>
      <c r="J73" s="42">
        <v>3</v>
      </c>
      <c r="K73" s="42">
        <v>50</v>
      </c>
      <c r="L73" s="42">
        <v>30</v>
      </c>
      <c r="M73" s="45" t="s">
        <v>29</v>
      </c>
      <c r="N73" s="46">
        <v>0.245</v>
      </c>
      <c r="O73" s="42">
        <v>1223</v>
      </c>
      <c r="P73" s="42"/>
      <c r="Q73" s="42"/>
      <c r="R73" s="42"/>
      <c r="S73" s="46">
        <v>7.55</v>
      </c>
      <c r="T73" s="46">
        <v>13.5</v>
      </c>
      <c r="U73" s="47">
        <v>1371</v>
      </c>
      <c r="V73" s="46"/>
      <c r="W73" s="46">
        <v>128</v>
      </c>
      <c r="X73" s="46">
        <v>183.5</v>
      </c>
      <c r="Y73" s="48">
        <v>0.38600000000000001</v>
      </c>
      <c r="AC73" s="42">
        <v>50.7</v>
      </c>
      <c r="AD73" s="42">
        <f t="shared" si="5"/>
        <v>51</v>
      </c>
      <c r="AE73" s="46">
        <v>3.28</v>
      </c>
      <c r="AF73" s="49">
        <v>2.4398</v>
      </c>
      <c r="AG73" s="50">
        <f t="shared" si="3"/>
        <v>243.98</v>
      </c>
      <c r="AH73" s="49">
        <v>0.51041000000000003</v>
      </c>
      <c r="AI73" s="50">
        <f t="shared" si="4"/>
        <v>192.93899999999999</v>
      </c>
      <c r="AJ73" s="45" t="s">
        <v>73</v>
      </c>
      <c r="AK73" s="45" t="s">
        <v>73</v>
      </c>
      <c r="AL73" s="45" t="s">
        <v>73</v>
      </c>
      <c r="AM73" s="45" t="s">
        <v>73</v>
      </c>
      <c r="AN73" s="45" t="s">
        <v>73</v>
      </c>
      <c r="AO73" s="45" t="s">
        <v>73</v>
      </c>
      <c r="AP73" s="45" t="s">
        <v>73</v>
      </c>
      <c r="AQ73" s="45" t="s">
        <v>73</v>
      </c>
      <c r="AR73" s="45" t="s">
        <v>73</v>
      </c>
      <c r="AS73" s="45" t="s">
        <v>73</v>
      </c>
      <c r="AT73" s="45" t="s">
        <v>73</v>
      </c>
    </row>
    <row r="74" spans="1:52" s="4" customFormat="1" x14ac:dyDescent="0.35">
      <c r="A74" s="15" t="s">
        <v>41</v>
      </c>
      <c r="B74" s="15">
        <v>10</v>
      </c>
      <c r="C74" s="15" t="s">
        <v>52</v>
      </c>
      <c r="D74" s="16">
        <v>44771</v>
      </c>
      <c r="E74" s="16">
        <v>44767</v>
      </c>
      <c r="F74" s="17" t="s">
        <v>135</v>
      </c>
      <c r="G74" s="18" t="s">
        <v>97</v>
      </c>
      <c r="H74" s="15"/>
      <c r="I74" s="15">
        <v>300</v>
      </c>
      <c r="J74" s="15">
        <v>3</v>
      </c>
      <c r="K74" s="15">
        <v>50</v>
      </c>
      <c r="L74" s="15">
        <v>30</v>
      </c>
      <c r="M74" s="4" t="s">
        <v>29</v>
      </c>
      <c r="N74" s="20">
        <v>0.245</v>
      </c>
      <c r="O74" s="15">
        <v>1223</v>
      </c>
      <c r="P74" s="15"/>
      <c r="Q74" s="15"/>
      <c r="R74" s="15"/>
      <c r="S74" s="20">
        <v>7.68</v>
      </c>
      <c r="T74" s="20">
        <v>18</v>
      </c>
      <c r="U74" s="21">
        <v>1367</v>
      </c>
      <c r="V74" s="20"/>
      <c r="W74" s="20">
        <v>29</v>
      </c>
      <c r="X74" s="20">
        <v>137.5</v>
      </c>
      <c r="Y74" s="20">
        <v>0.42899999999999999</v>
      </c>
      <c r="AC74" s="15">
        <v>50.4</v>
      </c>
      <c r="AD74" s="15">
        <f t="shared" si="5"/>
        <v>50</v>
      </c>
      <c r="AE74" s="20">
        <v>2.29</v>
      </c>
      <c r="AF74" s="23">
        <v>1.3045100000000001</v>
      </c>
      <c r="AG74" s="22">
        <f t="shared" si="3"/>
        <v>130.45100000000002</v>
      </c>
      <c r="AH74" s="23">
        <v>0.14554</v>
      </c>
      <c r="AI74" s="22">
        <f t="shared" si="4"/>
        <v>115.89700000000001</v>
      </c>
      <c r="AJ74" s="24"/>
      <c r="AK74" s="24" t="s">
        <v>18</v>
      </c>
      <c r="AL74" s="24">
        <v>27.799999999999997</v>
      </c>
      <c r="AM74" s="24">
        <v>28.599999999999998</v>
      </c>
      <c r="AN74" s="24">
        <v>28.400000000000002</v>
      </c>
      <c r="AO74" s="24">
        <v>27.200000000000003</v>
      </c>
      <c r="AP74" s="24">
        <v>27.933333333333334</v>
      </c>
      <c r="AQ74" s="24">
        <v>28.600000000000005</v>
      </c>
      <c r="AR74" s="24">
        <v>29.266666666666666</v>
      </c>
      <c r="AS74" s="24">
        <v>28.766666666666666</v>
      </c>
      <c r="AT74" s="24">
        <v>29.7</v>
      </c>
      <c r="AU74" s="24"/>
      <c r="AV74" s="24"/>
      <c r="AW74" s="24"/>
      <c r="AX74" s="24"/>
      <c r="AY74" s="24"/>
      <c r="AZ74" s="24"/>
    </row>
    <row r="75" spans="1:52" s="37" customFormat="1" x14ac:dyDescent="0.35">
      <c r="A75" s="34" t="s">
        <v>41</v>
      </c>
      <c r="B75" s="34">
        <v>10</v>
      </c>
      <c r="C75" s="34" t="s">
        <v>52</v>
      </c>
      <c r="D75" s="35">
        <v>44771</v>
      </c>
      <c r="E75" s="35">
        <v>44767</v>
      </c>
      <c r="F75" s="36" t="s">
        <v>135</v>
      </c>
      <c r="G75" s="34" t="s">
        <v>98</v>
      </c>
      <c r="H75" s="34"/>
      <c r="I75" s="34">
        <v>300</v>
      </c>
      <c r="J75" s="34">
        <v>3</v>
      </c>
      <c r="K75" s="34">
        <v>50</v>
      </c>
      <c r="L75" s="34">
        <v>30</v>
      </c>
      <c r="M75" s="37" t="s">
        <v>29</v>
      </c>
      <c r="N75" s="38">
        <v>0.245</v>
      </c>
      <c r="O75" s="34">
        <v>1223</v>
      </c>
      <c r="P75" s="51" t="s">
        <v>78</v>
      </c>
      <c r="Q75" s="52">
        <v>200</v>
      </c>
      <c r="R75" s="52"/>
      <c r="S75" s="38">
        <v>7.65</v>
      </c>
      <c r="T75" s="38">
        <v>19</v>
      </c>
      <c r="U75" s="39">
        <v>1665</v>
      </c>
      <c r="V75" s="38"/>
      <c r="W75" s="38">
        <v>34.1</v>
      </c>
      <c r="X75" s="38">
        <v>134.80000000000001</v>
      </c>
      <c r="Y75" s="38">
        <v>0.86599999999999999</v>
      </c>
      <c r="AC75" s="34">
        <v>50.5</v>
      </c>
      <c r="AD75" s="34">
        <f t="shared" si="5"/>
        <v>51</v>
      </c>
      <c r="AE75" s="38">
        <v>1.85</v>
      </c>
      <c r="AF75" s="40">
        <v>1.3227800000000001</v>
      </c>
      <c r="AG75" s="41">
        <f t="shared" si="3"/>
        <v>132.27800000000002</v>
      </c>
      <c r="AH75" s="40">
        <v>0.15409</v>
      </c>
      <c r="AI75" s="41">
        <f t="shared" si="4"/>
        <v>116.869</v>
      </c>
      <c r="AJ75" s="37" t="s">
        <v>73</v>
      </c>
      <c r="AK75" s="37" t="s">
        <v>73</v>
      </c>
      <c r="AL75" s="37" t="s">
        <v>73</v>
      </c>
      <c r="AM75" s="37" t="s">
        <v>73</v>
      </c>
      <c r="AN75" s="37" t="s">
        <v>73</v>
      </c>
      <c r="AO75" s="37" t="s">
        <v>73</v>
      </c>
      <c r="AP75" s="37" t="s">
        <v>73</v>
      </c>
      <c r="AQ75" s="37" t="s">
        <v>73</v>
      </c>
      <c r="AR75" s="37" t="s">
        <v>73</v>
      </c>
      <c r="AS75" s="37" t="s">
        <v>73</v>
      </c>
      <c r="AT75" s="37" t="s">
        <v>73</v>
      </c>
    </row>
    <row r="76" spans="1:52" s="45" customFormat="1" x14ac:dyDescent="0.35">
      <c r="A76" s="42" t="s">
        <v>41</v>
      </c>
      <c r="B76" s="42">
        <v>10</v>
      </c>
      <c r="C76" s="42" t="s">
        <v>53</v>
      </c>
      <c r="D76" s="43">
        <v>44776</v>
      </c>
      <c r="E76" s="43">
        <v>44774</v>
      </c>
      <c r="F76" s="44" t="s">
        <v>135</v>
      </c>
      <c r="G76" s="42" t="s">
        <v>17</v>
      </c>
      <c r="H76" s="42"/>
      <c r="I76" s="42">
        <v>300</v>
      </c>
      <c r="J76" s="42">
        <v>3</v>
      </c>
      <c r="K76" s="42">
        <v>50</v>
      </c>
      <c r="L76" s="42">
        <v>30</v>
      </c>
      <c r="M76" s="45" t="s">
        <v>29</v>
      </c>
      <c r="N76" s="46">
        <v>0.245</v>
      </c>
      <c r="O76" s="42">
        <v>1223</v>
      </c>
      <c r="P76" s="42"/>
      <c r="Q76" s="42"/>
      <c r="R76" s="42"/>
      <c r="S76" s="46">
        <v>7.64</v>
      </c>
      <c r="T76" s="46">
        <v>18.2</v>
      </c>
      <c r="U76" s="47">
        <v>1106</v>
      </c>
      <c r="V76" s="46"/>
      <c r="W76" s="46">
        <v>80.899999999999991</v>
      </c>
      <c r="X76" s="46">
        <v>120.7</v>
      </c>
      <c r="Y76" s="48">
        <v>9.5000000000000001E-2</v>
      </c>
      <c r="AC76" s="42">
        <v>33.200000000000003</v>
      </c>
      <c r="AD76" s="42">
        <f t="shared" si="5"/>
        <v>33</v>
      </c>
      <c r="AE76" s="46">
        <v>2.38</v>
      </c>
      <c r="AF76" s="49">
        <v>1.69432</v>
      </c>
      <c r="AG76" s="50">
        <f t="shared" si="3"/>
        <v>169.43199999999999</v>
      </c>
      <c r="AH76" s="49">
        <v>0.34764</v>
      </c>
      <c r="AI76" s="50">
        <f t="shared" si="4"/>
        <v>134.66800000000001</v>
      </c>
      <c r="AJ76" s="45" t="s">
        <v>73</v>
      </c>
      <c r="AK76" s="45" t="s">
        <v>73</v>
      </c>
      <c r="AL76" s="45" t="s">
        <v>73</v>
      </c>
      <c r="AM76" s="45" t="s">
        <v>73</v>
      </c>
      <c r="AN76" s="45" t="s">
        <v>73</v>
      </c>
      <c r="AO76" s="45" t="s">
        <v>73</v>
      </c>
      <c r="AP76" s="45" t="s">
        <v>73</v>
      </c>
      <c r="AQ76" s="45" t="s">
        <v>73</v>
      </c>
      <c r="AR76" s="45" t="s">
        <v>73</v>
      </c>
      <c r="AS76" s="45" t="s">
        <v>73</v>
      </c>
      <c r="AT76" s="45" t="s">
        <v>73</v>
      </c>
    </row>
    <row r="77" spans="1:52" s="4" customFormat="1" x14ac:dyDescent="0.35">
      <c r="A77" s="15" t="s">
        <v>41</v>
      </c>
      <c r="B77" s="15">
        <v>10</v>
      </c>
      <c r="C77" s="15" t="s">
        <v>53</v>
      </c>
      <c r="D77" s="16">
        <v>44776</v>
      </c>
      <c r="E77" s="16">
        <v>44774</v>
      </c>
      <c r="F77" s="17" t="s">
        <v>135</v>
      </c>
      <c r="G77" s="18" t="s">
        <v>97</v>
      </c>
      <c r="H77" s="15"/>
      <c r="I77" s="15">
        <v>300</v>
      </c>
      <c r="J77" s="15">
        <v>3</v>
      </c>
      <c r="K77" s="15">
        <v>50</v>
      </c>
      <c r="L77" s="15">
        <v>30</v>
      </c>
      <c r="M77" s="4" t="s">
        <v>29</v>
      </c>
      <c r="N77" s="20">
        <v>0.245</v>
      </c>
      <c r="O77" s="15">
        <v>1223</v>
      </c>
      <c r="P77" s="15"/>
      <c r="Q77" s="15"/>
      <c r="R77" s="15"/>
      <c r="S77" s="20">
        <v>7.45</v>
      </c>
      <c r="T77" s="20">
        <v>23.1</v>
      </c>
      <c r="U77" s="21">
        <v>1118</v>
      </c>
      <c r="V77" s="20"/>
      <c r="W77" s="20">
        <v>10.866666666666667</v>
      </c>
      <c r="X77" s="20">
        <v>117.9</v>
      </c>
      <c r="Y77" s="20">
        <v>0.877</v>
      </c>
      <c r="AC77" s="15">
        <v>34.1</v>
      </c>
      <c r="AD77" s="15">
        <f t="shared" si="5"/>
        <v>34</v>
      </c>
      <c r="AE77" s="20">
        <v>0.68</v>
      </c>
      <c r="AF77" s="23">
        <v>0.74350000000000005</v>
      </c>
      <c r="AG77" s="22">
        <f t="shared" si="3"/>
        <v>74.349999999999994</v>
      </c>
      <c r="AH77" s="23">
        <v>6.3990000000000005E-2</v>
      </c>
      <c r="AI77" s="22">
        <f t="shared" si="4"/>
        <v>67.951000000000008</v>
      </c>
      <c r="AJ77" s="24"/>
      <c r="AK77" s="24">
        <v>46.566666666666663</v>
      </c>
      <c r="AL77" s="24">
        <v>16.433333333333334</v>
      </c>
      <c r="AM77" s="24">
        <v>11.4</v>
      </c>
      <c r="AN77" s="24">
        <v>10.4</v>
      </c>
      <c r="AO77" s="24">
        <v>9.82</v>
      </c>
      <c r="AP77" s="24">
        <v>9.9600000000000009</v>
      </c>
      <c r="AQ77" s="24">
        <v>10.533333333333333</v>
      </c>
      <c r="AR77" s="24">
        <v>10.666666666666666</v>
      </c>
      <c r="AS77" s="24">
        <v>10.833333333333334</v>
      </c>
      <c r="AT77" s="24">
        <v>10.766666666666666</v>
      </c>
      <c r="AU77" s="24"/>
      <c r="AV77" s="24"/>
      <c r="AW77" s="24"/>
      <c r="AX77" s="24"/>
      <c r="AY77" s="24"/>
      <c r="AZ77" s="24"/>
    </row>
    <row r="78" spans="1:52" s="37" customFormat="1" x14ac:dyDescent="0.35">
      <c r="A78" s="34" t="s">
        <v>41</v>
      </c>
      <c r="B78" s="34">
        <v>10</v>
      </c>
      <c r="C78" s="34" t="s">
        <v>53</v>
      </c>
      <c r="D78" s="35">
        <v>44776</v>
      </c>
      <c r="E78" s="35">
        <v>44774</v>
      </c>
      <c r="F78" s="36" t="s">
        <v>135</v>
      </c>
      <c r="G78" s="34" t="s">
        <v>98</v>
      </c>
      <c r="H78" s="34" t="s">
        <v>54</v>
      </c>
      <c r="I78" s="34">
        <v>300</v>
      </c>
      <c r="J78" s="34">
        <v>3</v>
      </c>
      <c r="K78" s="34">
        <v>50</v>
      </c>
      <c r="L78" s="34">
        <v>30</v>
      </c>
      <c r="M78" s="37" t="s">
        <v>29</v>
      </c>
      <c r="N78" s="38">
        <v>0.245</v>
      </c>
      <c r="O78" s="34">
        <v>1223</v>
      </c>
      <c r="P78" s="34">
        <v>8.1</v>
      </c>
      <c r="Q78" s="52">
        <v>190</v>
      </c>
      <c r="R78" s="52"/>
      <c r="S78" s="38">
        <v>7.46</v>
      </c>
      <c r="T78" s="38">
        <v>24.7</v>
      </c>
      <c r="U78" s="39">
        <v>1116</v>
      </c>
      <c r="V78" s="38"/>
      <c r="W78" s="38">
        <v>12.433333333333332</v>
      </c>
      <c r="X78" s="38">
        <v>96.83</v>
      </c>
      <c r="Y78" s="38">
        <v>7.4999999999999997E-2</v>
      </c>
      <c r="AC78" s="34">
        <v>33.4</v>
      </c>
      <c r="AD78" s="34">
        <f t="shared" si="5"/>
        <v>33</v>
      </c>
      <c r="AE78" s="38">
        <v>0.6</v>
      </c>
      <c r="AF78" s="40">
        <v>0.76085999999999998</v>
      </c>
      <c r="AG78" s="41">
        <f t="shared" si="3"/>
        <v>76.085999999999999</v>
      </c>
      <c r="AH78" s="40">
        <v>6.9159999999999999E-2</v>
      </c>
      <c r="AI78" s="41">
        <f t="shared" si="4"/>
        <v>69.17</v>
      </c>
      <c r="AJ78" s="37" t="s">
        <v>73</v>
      </c>
      <c r="AK78" s="37" t="s">
        <v>73</v>
      </c>
      <c r="AL78" s="37" t="s">
        <v>73</v>
      </c>
      <c r="AM78" s="37" t="s">
        <v>73</v>
      </c>
      <c r="AN78" s="37" t="s">
        <v>73</v>
      </c>
      <c r="AO78" s="37" t="s">
        <v>73</v>
      </c>
      <c r="AP78" s="37" t="s">
        <v>73</v>
      </c>
      <c r="AQ78" s="37" t="s">
        <v>73</v>
      </c>
      <c r="AR78" s="37" t="s">
        <v>73</v>
      </c>
      <c r="AS78" s="37" t="s">
        <v>73</v>
      </c>
      <c r="AT78" s="37" t="s">
        <v>73</v>
      </c>
    </row>
    <row r="79" spans="1:52" s="45" customFormat="1" x14ac:dyDescent="0.35">
      <c r="A79" s="42" t="s">
        <v>41</v>
      </c>
      <c r="B79" s="42">
        <v>10</v>
      </c>
      <c r="C79" s="42" t="s">
        <v>55</v>
      </c>
      <c r="D79" s="43">
        <v>44783</v>
      </c>
      <c r="E79" s="43">
        <v>44781</v>
      </c>
      <c r="F79" s="44" t="s">
        <v>135</v>
      </c>
      <c r="G79" s="42" t="s">
        <v>17</v>
      </c>
      <c r="H79" s="42" t="s">
        <v>56</v>
      </c>
      <c r="I79" s="42">
        <v>300</v>
      </c>
      <c r="J79" s="42">
        <v>3</v>
      </c>
      <c r="K79" s="42">
        <v>50</v>
      </c>
      <c r="L79" s="42">
        <v>30</v>
      </c>
      <c r="M79" s="45" t="s">
        <v>29</v>
      </c>
      <c r="N79" s="46">
        <v>0.245</v>
      </c>
      <c r="O79" s="42">
        <v>1223</v>
      </c>
      <c r="P79" s="42"/>
      <c r="Q79" s="42"/>
      <c r="R79" s="42"/>
      <c r="S79" s="46">
        <v>7.65</v>
      </c>
      <c r="T79" s="46">
        <v>16.899999999999999</v>
      </c>
      <c r="U79" s="47">
        <v>1471</v>
      </c>
      <c r="V79" s="46"/>
      <c r="W79" s="46">
        <v>127</v>
      </c>
      <c r="X79" s="46">
        <v>173.4</v>
      </c>
      <c r="Y79" s="48">
        <v>0.82699999999999996</v>
      </c>
      <c r="AC79" s="42">
        <v>55.3</v>
      </c>
      <c r="AD79" s="42">
        <f t="shared" si="5"/>
        <v>55</v>
      </c>
      <c r="AE79" s="46">
        <v>4.3600000000000003</v>
      </c>
      <c r="AF79" s="49">
        <v>2.35005</v>
      </c>
      <c r="AG79" s="50">
        <v>235.005</v>
      </c>
      <c r="AH79" s="49">
        <v>0.45945000000000003</v>
      </c>
      <c r="AI79" s="50">
        <v>189.06</v>
      </c>
      <c r="AJ79" s="45" t="s">
        <v>73</v>
      </c>
      <c r="AK79" s="45" t="s">
        <v>73</v>
      </c>
      <c r="AL79" s="45" t="s">
        <v>73</v>
      </c>
      <c r="AM79" s="45" t="s">
        <v>73</v>
      </c>
      <c r="AN79" s="45" t="s">
        <v>73</v>
      </c>
      <c r="AO79" s="45" t="s">
        <v>73</v>
      </c>
      <c r="AP79" s="45" t="s">
        <v>73</v>
      </c>
      <c r="AQ79" s="45" t="s">
        <v>73</v>
      </c>
      <c r="AR79" s="45" t="s">
        <v>73</v>
      </c>
      <c r="AS79" s="45" t="s">
        <v>73</v>
      </c>
      <c r="AT79" s="45" t="s">
        <v>73</v>
      </c>
    </row>
    <row r="80" spans="1:52" s="4" customFormat="1" x14ac:dyDescent="0.35">
      <c r="A80" s="15" t="s">
        <v>41</v>
      </c>
      <c r="B80" s="15">
        <v>10</v>
      </c>
      <c r="C80" s="15" t="s">
        <v>55</v>
      </c>
      <c r="D80" s="16">
        <v>44783</v>
      </c>
      <c r="E80" s="16">
        <v>44781</v>
      </c>
      <c r="F80" s="17" t="s">
        <v>135</v>
      </c>
      <c r="G80" s="18" t="s">
        <v>97</v>
      </c>
      <c r="H80" s="15" t="s">
        <v>57</v>
      </c>
      <c r="I80" s="15">
        <v>300</v>
      </c>
      <c r="J80" s="15">
        <v>3</v>
      </c>
      <c r="K80" s="15">
        <v>50</v>
      </c>
      <c r="L80" s="15">
        <v>30</v>
      </c>
      <c r="M80" s="4" t="s">
        <v>29</v>
      </c>
      <c r="N80" s="20">
        <v>0.245</v>
      </c>
      <c r="O80" s="15">
        <v>1223</v>
      </c>
      <c r="P80" s="15"/>
      <c r="Q80" s="15"/>
      <c r="R80" s="15"/>
      <c r="S80" s="20">
        <v>7.5</v>
      </c>
      <c r="T80" s="20">
        <v>18.899999999999999</v>
      </c>
      <c r="U80" s="21">
        <v>1472</v>
      </c>
      <c r="V80" s="20"/>
      <c r="W80" s="20">
        <v>39.333333333333336</v>
      </c>
      <c r="X80" s="20">
        <v>131</v>
      </c>
      <c r="Y80" s="20">
        <v>1.87</v>
      </c>
      <c r="AC80" s="15">
        <v>55</v>
      </c>
      <c r="AD80" s="15">
        <f t="shared" si="5"/>
        <v>55</v>
      </c>
      <c r="AE80" s="20">
        <v>3.03</v>
      </c>
      <c r="AF80" s="23">
        <v>1.4974499999999999</v>
      </c>
      <c r="AG80" s="22">
        <v>149.74499999999998</v>
      </c>
      <c r="AH80" s="23">
        <v>0.16178999999999999</v>
      </c>
      <c r="AI80" s="22">
        <v>133.566</v>
      </c>
      <c r="AJ80" s="24"/>
      <c r="AK80" s="24">
        <v>63.433333333333337</v>
      </c>
      <c r="AL80" s="24">
        <v>50.566666666666663</v>
      </c>
      <c r="AM80" s="24">
        <v>41.56666666666667</v>
      </c>
      <c r="AN80" s="24">
        <v>39.333333333333336</v>
      </c>
      <c r="AO80" s="24">
        <v>38.866666666666667</v>
      </c>
      <c r="AP80" s="24">
        <v>39.133333333333333</v>
      </c>
      <c r="AQ80" s="24">
        <v>38.4</v>
      </c>
      <c r="AR80" s="24">
        <v>37.6</v>
      </c>
      <c r="AS80" s="24">
        <v>38.466666666666661</v>
      </c>
      <c r="AT80" s="24">
        <v>37.666666666666671</v>
      </c>
      <c r="AU80" s="24"/>
      <c r="AV80" s="24"/>
      <c r="AW80" s="24"/>
      <c r="AX80" s="24"/>
      <c r="AY80" s="24"/>
      <c r="AZ80" s="24"/>
    </row>
    <row r="81" spans="1:52" s="45" customFormat="1" x14ac:dyDescent="0.35">
      <c r="A81" s="42" t="s">
        <v>41</v>
      </c>
      <c r="B81" s="42">
        <v>10</v>
      </c>
      <c r="C81" s="42" t="s">
        <v>58</v>
      </c>
      <c r="D81" s="43">
        <v>44802</v>
      </c>
      <c r="E81" s="43">
        <v>44802</v>
      </c>
      <c r="F81" s="44" t="s">
        <v>135</v>
      </c>
      <c r="G81" s="42" t="s">
        <v>17</v>
      </c>
      <c r="H81" s="42"/>
      <c r="I81" s="42">
        <v>300</v>
      </c>
      <c r="J81" s="42">
        <v>3</v>
      </c>
      <c r="K81" s="42">
        <v>50</v>
      </c>
      <c r="L81" s="42">
        <v>30</v>
      </c>
      <c r="M81" s="45" t="s">
        <v>29</v>
      </c>
      <c r="N81" s="46">
        <v>0.2001</v>
      </c>
      <c r="O81" s="42">
        <v>1000</v>
      </c>
      <c r="P81" s="42"/>
      <c r="Q81" s="42"/>
      <c r="R81" s="42"/>
      <c r="S81" s="46">
        <v>7.6</v>
      </c>
      <c r="T81" s="46">
        <v>23.1</v>
      </c>
      <c r="U81" s="47">
        <v>1364</v>
      </c>
      <c r="V81" s="46"/>
      <c r="W81" s="46">
        <v>124</v>
      </c>
      <c r="X81" s="46">
        <v>120.7</v>
      </c>
      <c r="Y81" s="48">
        <v>9.5000000000000001E-2</v>
      </c>
      <c r="AC81" s="42">
        <v>33.200000000000003</v>
      </c>
      <c r="AD81" s="42">
        <f t="shared" si="5"/>
        <v>33</v>
      </c>
      <c r="AE81" s="46">
        <v>2.38</v>
      </c>
      <c r="AF81" s="49">
        <v>2.1782900000000001</v>
      </c>
      <c r="AG81" s="50">
        <v>217.82900000000001</v>
      </c>
      <c r="AH81" s="49">
        <v>0.4874</v>
      </c>
      <c r="AI81" s="50">
        <v>169.089</v>
      </c>
      <c r="AJ81" s="45" t="s">
        <v>73</v>
      </c>
      <c r="AK81" s="45" t="s">
        <v>73</v>
      </c>
      <c r="AL81" s="45" t="s">
        <v>73</v>
      </c>
      <c r="AM81" s="45" t="s">
        <v>73</v>
      </c>
      <c r="AN81" s="45" t="s">
        <v>73</v>
      </c>
      <c r="AO81" s="45" t="s">
        <v>73</v>
      </c>
      <c r="AP81" s="45" t="s">
        <v>73</v>
      </c>
      <c r="AQ81" s="45" t="s">
        <v>73</v>
      </c>
      <c r="AR81" s="45" t="s">
        <v>73</v>
      </c>
      <c r="AS81" s="45" t="s">
        <v>73</v>
      </c>
      <c r="AT81" s="45" t="s">
        <v>73</v>
      </c>
    </row>
    <row r="82" spans="1:52" s="4" customFormat="1" x14ac:dyDescent="0.35">
      <c r="A82" s="15" t="s">
        <v>41</v>
      </c>
      <c r="B82" s="15">
        <v>10</v>
      </c>
      <c r="C82" s="15" t="s">
        <v>58</v>
      </c>
      <c r="D82" s="16">
        <v>44802</v>
      </c>
      <c r="E82" s="16">
        <v>44802</v>
      </c>
      <c r="F82" s="17" t="s">
        <v>135</v>
      </c>
      <c r="G82" s="18" t="s">
        <v>97</v>
      </c>
      <c r="H82" s="15"/>
      <c r="I82" s="15">
        <v>300</v>
      </c>
      <c r="J82" s="15">
        <v>3</v>
      </c>
      <c r="K82" s="15">
        <v>50</v>
      </c>
      <c r="L82" s="15">
        <v>30</v>
      </c>
      <c r="M82" s="4" t="s">
        <v>29</v>
      </c>
      <c r="N82" s="20">
        <v>0.2001</v>
      </c>
      <c r="O82" s="15">
        <v>1000</v>
      </c>
      <c r="P82" s="15"/>
      <c r="Q82" s="15"/>
      <c r="R82" s="15"/>
      <c r="S82" s="20">
        <v>7.64</v>
      </c>
      <c r="T82" s="20">
        <v>23.4</v>
      </c>
      <c r="U82" s="21">
        <v>1369</v>
      </c>
      <c r="V82" s="20"/>
      <c r="W82" s="20">
        <v>33.4</v>
      </c>
      <c r="X82" s="20">
        <v>117.9</v>
      </c>
      <c r="Y82" s="20">
        <v>0.877</v>
      </c>
      <c r="AC82" s="15">
        <v>34.1</v>
      </c>
      <c r="AD82" s="15">
        <f t="shared" si="5"/>
        <v>34</v>
      </c>
      <c r="AE82" s="20">
        <v>0.68</v>
      </c>
      <c r="AF82" s="23">
        <v>1.23736</v>
      </c>
      <c r="AG82" s="22">
        <v>123.736</v>
      </c>
      <c r="AH82" s="23">
        <v>0.16119</v>
      </c>
      <c r="AI82" s="22">
        <v>107.617</v>
      </c>
      <c r="AJ82" s="24"/>
      <c r="AK82" s="24">
        <v>58.8</v>
      </c>
      <c r="AL82" s="24">
        <v>39.049999999999997</v>
      </c>
      <c r="AM82" s="24">
        <v>34.950000000000003</v>
      </c>
      <c r="AN82" s="24">
        <v>33.549999999999997</v>
      </c>
      <c r="AO82" s="24">
        <v>33.4</v>
      </c>
      <c r="AP82" s="24">
        <v>32.849999999999994</v>
      </c>
      <c r="AQ82" s="24">
        <v>34.766666666666673</v>
      </c>
      <c r="AR82" s="24">
        <v>34.466666666666669</v>
      </c>
      <c r="AS82" s="24">
        <v>33.9</v>
      </c>
      <c r="AT82" s="24">
        <v>33.549999999999997</v>
      </c>
      <c r="AU82" s="24"/>
      <c r="AV82" s="24"/>
      <c r="AW82" s="24"/>
      <c r="AX82" s="24"/>
      <c r="AY82" s="24"/>
      <c r="AZ82" s="24"/>
    </row>
    <row r="83" spans="1:52" s="37" customFormat="1" x14ac:dyDescent="0.35">
      <c r="A83" s="34" t="s">
        <v>41</v>
      </c>
      <c r="B83" s="34">
        <v>10</v>
      </c>
      <c r="C83" s="34" t="s">
        <v>58</v>
      </c>
      <c r="D83" s="35">
        <v>44802</v>
      </c>
      <c r="E83" s="35">
        <v>44802</v>
      </c>
      <c r="F83" s="36" t="s">
        <v>135</v>
      </c>
      <c r="G83" s="34" t="s">
        <v>98</v>
      </c>
      <c r="H83" s="34"/>
      <c r="I83" s="34">
        <v>300</v>
      </c>
      <c r="J83" s="34">
        <v>3</v>
      </c>
      <c r="K83" s="34">
        <v>50</v>
      </c>
      <c r="L83" s="34">
        <v>30</v>
      </c>
      <c r="M83" s="37" t="s">
        <v>29</v>
      </c>
      <c r="N83" s="38">
        <v>0.2001</v>
      </c>
      <c r="O83" s="34">
        <v>1000</v>
      </c>
      <c r="P83" s="34"/>
      <c r="Q83" s="34"/>
      <c r="R83" s="34"/>
      <c r="S83" s="38">
        <v>7.65</v>
      </c>
      <c r="T83" s="38">
        <v>23</v>
      </c>
      <c r="U83" s="39">
        <v>1369</v>
      </c>
      <c r="V83" s="38"/>
      <c r="W83" s="38">
        <v>38.766666666666659</v>
      </c>
      <c r="X83" s="38">
        <v>96.83</v>
      </c>
      <c r="Y83" s="38">
        <v>7.4999999999999997E-2</v>
      </c>
      <c r="AC83" s="34">
        <v>33.4</v>
      </c>
      <c r="AD83" s="34">
        <f t="shared" si="5"/>
        <v>33</v>
      </c>
      <c r="AE83" s="38">
        <v>0.6</v>
      </c>
      <c r="AF83" s="40">
        <v>1.2965800000000001</v>
      </c>
      <c r="AG83" s="41">
        <v>129.65799999999999</v>
      </c>
      <c r="AH83" s="40">
        <v>0.17795</v>
      </c>
      <c r="AI83" s="41">
        <v>111.863</v>
      </c>
      <c r="AJ83" s="37" t="s">
        <v>73</v>
      </c>
      <c r="AK83" s="37" t="s">
        <v>73</v>
      </c>
      <c r="AL83" s="37" t="s">
        <v>73</v>
      </c>
      <c r="AM83" s="37" t="s">
        <v>73</v>
      </c>
      <c r="AN83" s="37" t="s">
        <v>73</v>
      </c>
      <c r="AO83" s="37" t="s">
        <v>73</v>
      </c>
      <c r="AP83" s="37" t="s">
        <v>73</v>
      </c>
      <c r="AQ83" s="37" t="s">
        <v>73</v>
      </c>
      <c r="AR83" s="37" t="s">
        <v>73</v>
      </c>
      <c r="AS83" s="37" t="s">
        <v>73</v>
      </c>
      <c r="AT83" s="37" t="s">
        <v>73</v>
      </c>
    </row>
    <row r="84" spans="1:52" s="45" customFormat="1" x14ac:dyDescent="0.35">
      <c r="A84" s="42" t="s">
        <v>41</v>
      </c>
      <c r="B84" s="42">
        <v>10</v>
      </c>
      <c r="C84" s="42" t="s">
        <v>59</v>
      </c>
      <c r="D84" s="43">
        <v>44804</v>
      </c>
      <c r="E84" s="43">
        <v>44802</v>
      </c>
      <c r="F84" s="44" t="s">
        <v>135</v>
      </c>
      <c r="G84" s="42" t="s">
        <v>17</v>
      </c>
      <c r="H84" s="42"/>
      <c r="I84" s="42">
        <v>300</v>
      </c>
      <c r="J84" s="42">
        <v>1</v>
      </c>
      <c r="K84" s="42">
        <v>50</v>
      </c>
      <c r="L84" s="42">
        <v>30</v>
      </c>
      <c r="M84" s="45" t="s">
        <v>29</v>
      </c>
      <c r="N84" s="46">
        <v>0.2001</v>
      </c>
      <c r="O84" s="42">
        <v>1000</v>
      </c>
      <c r="P84" s="42"/>
      <c r="Q84" s="42"/>
      <c r="R84" s="42"/>
      <c r="S84" s="46">
        <v>7.73</v>
      </c>
      <c r="T84" s="46">
        <v>15.3</v>
      </c>
      <c r="U84" s="47">
        <v>1374</v>
      </c>
      <c r="V84" s="46"/>
      <c r="W84" s="46">
        <v>121.5</v>
      </c>
      <c r="X84" s="46">
        <v>120.1</v>
      </c>
      <c r="Y84" s="48">
        <v>2.48</v>
      </c>
      <c r="AC84" s="42">
        <v>54.4</v>
      </c>
      <c r="AD84" s="42">
        <f t="shared" si="5"/>
        <v>54</v>
      </c>
      <c r="AE84" s="46">
        <v>3.7</v>
      </c>
      <c r="AF84" s="49">
        <v>2.11158</v>
      </c>
      <c r="AG84" s="50">
        <v>211.15800000000002</v>
      </c>
      <c r="AH84" s="49">
        <v>0.47710000000000002</v>
      </c>
      <c r="AI84" s="50">
        <v>163.44799999999998</v>
      </c>
      <c r="AJ84" s="45" t="s">
        <v>73</v>
      </c>
      <c r="AK84" s="45" t="s">
        <v>73</v>
      </c>
      <c r="AL84" s="45" t="s">
        <v>73</v>
      </c>
      <c r="AM84" s="45" t="s">
        <v>73</v>
      </c>
      <c r="AN84" s="45" t="s">
        <v>73</v>
      </c>
      <c r="AO84" s="45" t="s">
        <v>73</v>
      </c>
      <c r="AP84" s="45" t="s">
        <v>73</v>
      </c>
      <c r="AQ84" s="45" t="s">
        <v>73</v>
      </c>
      <c r="AR84" s="45" t="s">
        <v>73</v>
      </c>
      <c r="AS84" s="45" t="s">
        <v>73</v>
      </c>
      <c r="AT84" s="45" t="s">
        <v>73</v>
      </c>
    </row>
    <row r="85" spans="1:52" s="4" customFormat="1" x14ac:dyDescent="0.35">
      <c r="A85" s="15" t="s">
        <v>41</v>
      </c>
      <c r="B85" s="15">
        <v>10</v>
      </c>
      <c r="C85" s="15" t="s">
        <v>59</v>
      </c>
      <c r="D85" s="16">
        <v>44804</v>
      </c>
      <c r="E85" s="16">
        <v>44802</v>
      </c>
      <c r="F85" s="17" t="s">
        <v>135</v>
      </c>
      <c r="G85" s="18" t="s">
        <v>97</v>
      </c>
      <c r="H85" s="15"/>
      <c r="I85" s="15">
        <v>300</v>
      </c>
      <c r="J85" s="15">
        <v>1</v>
      </c>
      <c r="K85" s="15">
        <v>50</v>
      </c>
      <c r="L85" s="15">
        <v>30</v>
      </c>
      <c r="M85" s="4" t="s">
        <v>29</v>
      </c>
      <c r="N85" s="20">
        <v>0.2001</v>
      </c>
      <c r="O85" s="15">
        <v>1000</v>
      </c>
      <c r="P85" s="15"/>
      <c r="Q85" s="15"/>
      <c r="R85" s="15"/>
      <c r="S85" s="20">
        <v>7.64</v>
      </c>
      <c r="T85" s="20">
        <v>20.5</v>
      </c>
      <c r="U85" s="21">
        <v>1372</v>
      </c>
      <c r="V85" s="20"/>
      <c r="W85" s="20">
        <v>26.45</v>
      </c>
      <c r="X85" s="20">
        <v>65.290000000000006</v>
      </c>
      <c r="Y85" s="20">
        <v>1.18</v>
      </c>
      <c r="AC85" s="15">
        <v>50</v>
      </c>
      <c r="AD85" s="15">
        <f t="shared" si="5"/>
        <v>50</v>
      </c>
      <c r="AE85" s="20">
        <v>2.15</v>
      </c>
      <c r="AF85" s="23">
        <v>1.1085</v>
      </c>
      <c r="AG85" s="22">
        <v>110.85000000000001</v>
      </c>
      <c r="AH85" s="23">
        <v>0.14607999999999999</v>
      </c>
      <c r="AI85" s="22">
        <v>96.242000000000004</v>
      </c>
      <c r="AJ85" s="24"/>
      <c r="AK85" s="24">
        <v>76.033333333333331</v>
      </c>
      <c r="AL85" s="24">
        <v>71.666666666666671</v>
      </c>
      <c r="AM85" s="24">
        <v>31.933333333333334</v>
      </c>
      <c r="AN85" s="24">
        <v>139</v>
      </c>
      <c r="AO85" s="24">
        <v>51.5</v>
      </c>
      <c r="AP85" s="24">
        <v>27.35</v>
      </c>
      <c r="AQ85" s="24">
        <v>26.85</v>
      </c>
      <c r="AR85" s="24">
        <v>26.4</v>
      </c>
      <c r="AS85" s="24">
        <v>26.6</v>
      </c>
      <c r="AT85" s="24">
        <v>27.033333333333331</v>
      </c>
      <c r="AU85" s="24"/>
      <c r="AV85" s="24"/>
      <c r="AW85" s="24"/>
      <c r="AX85" s="24"/>
      <c r="AY85" s="24"/>
      <c r="AZ85" s="24"/>
    </row>
    <row r="86" spans="1:52" s="37" customFormat="1" x14ac:dyDescent="0.35">
      <c r="A86" s="34" t="s">
        <v>41</v>
      </c>
      <c r="B86" s="34">
        <v>10</v>
      </c>
      <c r="C86" s="34" t="s">
        <v>59</v>
      </c>
      <c r="D86" s="35">
        <v>44804</v>
      </c>
      <c r="E86" s="35">
        <v>44802</v>
      </c>
      <c r="F86" s="36" t="s">
        <v>135</v>
      </c>
      <c r="G86" s="34" t="s">
        <v>98</v>
      </c>
      <c r="H86" s="34"/>
      <c r="I86" s="34">
        <v>300</v>
      </c>
      <c r="J86" s="34">
        <v>1</v>
      </c>
      <c r="K86" s="34">
        <v>50</v>
      </c>
      <c r="L86" s="34">
        <v>30</v>
      </c>
      <c r="M86" s="37" t="s">
        <v>29</v>
      </c>
      <c r="N86" s="38">
        <v>0.2001</v>
      </c>
      <c r="O86" s="34">
        <v>1000</v>
      </c>
      <c r="P86" s="34"/>
      <c r="Q86" s="34"/>
      <c r="R86" s="34"/>
      <c r="S86" s="38">
        <v>7.59</v>
      </c>
      <c r="T86" s="38">
        <v>18.2</v>
      </c>
      <c r="U86" s="39">
        <v>1376</v>
      </c>
      <c r="V86" s="38"/>
      <c r="W86" s="38">
        <v>28.533333333333331</v>
      </c>
      <c r="X86" s="38">
        <v>70.739999999999995</v>
      </c>
      <c r="Y86" s="38">
        <v>0.66200000000000003</v>
      </c>
      <c r="AC86" s="34">
        <v>52.3</v>
      </c>
      <c r="AD86" s="34">
        <f t="shared" si="5"/>
        <v>52</v>
      </c>
      <c r="AE86" s="38">
        <v>2.06</v>
      </c>
      <c r="AF86" s="40">
        <v>1.1141399999999999</v>
      </c>
      <c r="AG86" s="41">
        <v>111.41399999999999</v>
      </c>
      <c r="AH86" s="40">
        <v>0.14796000000000001</v>
      </c>
      <c r="AI86" s="41">
        <v>96.617999999999995</v>
      </c>
      <c r="AJ86" s="37" t="s">
        <v>73</v>
      </c>
      <c r="AK86" s="37" t="s">
        <v>73</v>
      </c>
      <c r="AL86" s="37" t="s">
        <v>73</v>
      </c>
      <c r="AM86" s="37" t="s">
        <v>73</v>
      </c>
      <c r="AN86" s="37" t="s">
        <v>73</v>
      </c>
      <c r="AO86" s="37" t="s">
        <v>73</v>
      </c>
      <c r="AP86" s="37" t="s">
        <v>73</v>
      </c>
      <c r="AQ86" s="37" t="s">
        <v>73</v>
      </c>
      <c r="AR86" s="37" t="s">
        <v>73</v>
      </c>
      <c r="AS86" s="37" t="s">
        <v>73</v>
      </c>
      <c r="AT86" s="37" t="s">
        <v>73</v>
      </c>
    </row>
    <row r="87" spans="1:52" s="45" customFormat="1" x14ac:dyDescent="0.35">
      <c r="A87" s="42" t="s">
        <v>41</v>
      </c>
      <c r="B87" s="42">
        <v>10</v>
      </c>
      <c r="C87" s="42" t="s">
        <v>60</v>
      </c>
      <c r="D87" s="43">
        <v>44805</v>
      </c>
      <c r="E87" s="43">
        <v>44802</v>
      </c>
      <c r="F87" s="44" t="s">
        <v>135</v>
      </c>
      <c r="G87" s="42" t="s">
        <v>17</v>
      </c>
      <c r="H87" s="42"/>
      <c r="I87" s="42">
        <v>300</v>
      </c>
      <c r="J87" s="42">
        <v>1</v>
      </c>
      <c r="K87" s="42">
        <v>20</v>
      </c>
      <c r="L87" s="42">
        <v>40</v>
      </c>
      <c r="M87" s="45" t="s">
        <v>29</v>
      </c>
      <c r="N87" s="46">
        <v>0.2001</v>
      </c>
      <c r="O87" s="42">
        <v>1000</v>
      </c>
      <c r="P87" s="42"/>
      <c r="Q87" s="42"/>
      <c r="R87" s="42"/>
      <c r="S87" s="46">
        <v>7.54</v>
      </c>
      <c r="T87" s="46">
        <v>14.7</v>
      </c>
      <c r="U87" s="47">
        <v>1381</v>
      </c>
      <c r="V87" s="46"/>
      <c r="W87" s="46">
        <v>111.5</v>
      </c>
      <c r="X87" s="46">
        <v>127.4</v>
      </c>
      <c r="Y87" s="48">
        <v>0.57299999999999995</v>
      </c>
      <c r="AC87" s="42">
        <v>54.4</v>
      </c>
      <c r="AD87" s="42">
        <f t="shared" si="5"/>
        <v>54</v>
      </c>
      <c r="AE87" s="46">
        <v>4.0199999999999996</v>
      </c>
      <c r="AF87" s="49">
        <v>2.0705900000000002</v>
      </c>
      <c r="AG87" s="50">
        <v>207.05900000000003</v>
      </c>
      <c r="AH87" s="49">
        <v>0.46800000000000003</v>
      </c>
      <c r="AI87" s="50">
        <v>160.25900000000001</v>
      </c>
      <c r="AJ87" s="45" t="s">
        <v>73</v>
      </c>
      <c r="AK87" s="45" t="s">
        <v>73</v>
      </c>
      <c r="AL87" s="45" t="s">
        <v>73</v>
      </c>
      <c r="AM87" s="45" t="s">
        <v>73</v>
      </c>
      <c r="AN87" s="45" t="s">
        <v>73</v>
      </c>
      <c r="AO87" s="45" t="s">
        <v>73</v>
      </c>
      <c r="AP87" s="45" t="s">
        <v>73</v>
      </c>
      <c r="AQ87" s="45" t="s">
        <v>73</v>
      </c>
      <c r="AR87" s="45" t="s">
        <v>73</v>
      </c>
      <c r="AS87" s="45" t="s">
        <v>73</v>
      </c>
      <c r="AT87" s="45" t="s">
        <v>73</v>
      </c>
    </row>
    <row r="88" spans="1:52" s="4" customFormat="1" x14ac:dyDescent="0.35">
      <c r="A88" s="15" t="s">
        <v>41</v>
      </c>
      <c r="B88" s="15">
        <v>10</v>
      </c>
      <c r="C88" s="15" t="s">
        <v>60</v>
      </c>
      <c r="D88" s="16">
        <v>44805</v>
      </c>
      <c r="E88" s="16">
        <v>44802</v>
      </c>
      <c r="F88" s="17" t="s">
        <v>135</v>
      </c>
      <c r="G88" s="18" t="s">
        <v>97</v>
      </c>
      <c r="H88" s="15"/>
      <c r="I88" s="15">
        <v>300</v>
      </c>
      <c r="J88" s="15">
        <v>1</v>
      </c>
      <c r="K88" s="15">
        <v>20</v>
      </c>
      <c r="L88" s="15">
        <v>40</v>
      </c>
      <c r="M88" s="4" t="s">
        <v>29</v>
      </c>
      <c r="N88" s="20">
        <v>0.2001</v>
      </c>
      <c r="O88" s="15">
        <v>1000</v>
      </c>
      <c r="P88" s="15"/>
      <c r="Q88" s="15"/>
      <c r="R88" s="15"/>
      <c r="S88" s="20">
        <v>7.57</v>
      </c>
      <c r="T88" s="20">
        <v>18.8</v>
      </c>
      <c r="U88" s="21">
        <v>1379</v>
      </c>
      <c r="V88" s="20"/>
      <c r="W88" s="20">
        <v>31.25</v>
      </c>
      <c r="X88" s="20">
        <v>83.6</v>
      </c>
      <c r="Y88" s="20">
        <v>0.72399999999999998</v>
      </c>
      <c r="AC88" s="15">
        <v>53.5</v>
      </c>
      <c r="AD88" s="15">
        <f t="shared" si="5"/>
        <v>54</v>
      </c>
      <c r="AE88" s="20">
        <v>2.52</v>
      </c>
      <c r="AF88" s="23">
        <v>1.1401399999999999</v>
      </c>
      <c r="AG88" s="22">
        <v>114.014</v>
      </c>
      <c r="AH88" s="23">
        <v>0.15026999999999999</v>
      </c>
      <c r="AI88" s="22">
        <v>98.986999999999995</v>
      </c>
      <c r="AJ88" s="24"/>
      <c r="AK88" s="24">
        <v>39</v>
      </c>
      <c r="AL88" s="24">
        <v>33.950000000000003</v>
      </c>
      <c r="AM88" s="24">
        <v>35.15</v>
      </c>
      <c r="AN88" s="24">
        <v>34.099999999999994</v>
      </c>
      <c r="AO88" s="24">
        <v>33.200000000000003</v>
      </c>
      <c r="AP88" s="24">
        <v>32.799999999999997</v>
      </c>
      <c r="AQ88" s="24">
        <v>32.549999999999997</v>
      </c>
      <c r="AR88" s="24">
        <v>31.4</v>
      </c>
      <c r="AS88" s="24">
        <v>31.85</v>
      </c>
      <c r="AT88" s="24">
        <v>31.65</v>
      </c>
      <c r="AU88" s="24"/>
      <c r="AV88" s="24"/>
      <c r="AW88" s="24"/>
      <c r="AX88" s="24"/>
      <c r="AY88" s="24"/>
      <c r="AZ88" s="24"/>
    </row>
    <row r="89" spans="1:52" s="37" customFormat="1" x14ac:dyDescent="0.35">
      <c r="A89" s="34" t="s">
        <v>41</v>
      </c>
      <c r="B89" s="34">
        <v>10</v>
      </c>
      <c r="C89" s="34" t="s">
        <v>60</v>
      </c>
      <c r="D89" s="35">
        <v>44805</v>
      </c>
      <c r="E89" s="35">
        <v>44802</v>
      </c>
      <c r="F89" s="36" t="s">
        <v>135</v>
      </c>
      <c r="G89" s="34" t="s">
        <v>98</v>
      </c>
      <c r="H89" s="34"/>
      <c r="I89" s="34">
        <v>300</v>
      </c>
      <c r="J89" s="34">
        <v>1</v>
      </c>
      <c r="K89" s="34">
        <v>20</v>
      </c>
      <c r="L89" s="34">
        <v>40</v>
      </c>
      <c r="M89" s="37" t="s">
        <v>29</v>
      </c>
      <c r="N89" s="38">
        <v>0.2001</v>
      </c>
      <c r="O89" s="34">
        <v>1000</v>
      </c>
      <c r="P89" s="34"/>
      <c r="Q89" s="34"/>
      <c r="R89" s="34"/>
      <c r="S89" s="38">
        <v>7.45</v>
      </c>
      <c r="T89" s="38">
        <v>19.3</v>
      </c>
      <c r="U89" s="39">
        <v>1378</v>
      </c>
      <c r="V89" s="38"/>
      <c r="W89" s="38">
        <v>34.5</v>
      </c>
      <c r="X89" s="38">
        <v>83.6</v>
      </c>
      <c r="Y89" s="38">
        <v>1.39</v>
      </c>
      <c r="AC89" s="34">
        <v>55.5</v>
      </c>
      <c r="AD89" s="34">
        <f t="shared" si="5"/>
        <v>56</v>
      </c>
      <c r="AE89" s="38">
        <v>2.4500000000000002</v>
      </c>
      <c r="AF89" s="40">
        <v>1.15859</v>
      </c>
      <c r="AG89" s="41">
        <v>115.85900000000001</v>
      </c>
      <c r="AH89" s="40">
        <v>0.15769</v>
      </c>
      <c r="AI89" s="41">
        <v>100.09000000000002</v>
      </c>
      <c r="AJ89" s="37" t="s">
        <v>73</v>
      </c>
      <c r="AK89" s="37" t="s">
        <v>73</v>
      </c>
      <c r="AL89" s="37" t="s">
        <v>73</v>
      </c>
      <c r="AM89" s="37" t="s">
        <v>73</v>
      </c>
      <c r="AN89" s="37" t="s">
        <v>73</v>
      </c>
      <c r="AO89" s="37" t="s">
        <v>73</v>
      </c>
      <c r="AP89" s="37" t="s">
        <v>73</v>
      </c>
      <c r="AQ89" s="37" t="s">
        <v>73</v>
      </c>
      <c r="AR89" s="37" t="s">
        <v>73</v>
      </c>
      <c r="AS89" s="37" t="s">
        <v>73</v>
      </c>
      <c r="AT89" s="37" t="s">
        <v>73</v>
      </c>
    </row>
    <row r="90" spans="1:52" s="45" customFormat="1" x14ac:dyDescent="0.35">
      <c r="A90" s="42" t="s">
        <v>41</v>
      </c>
      <c r="B90" s="42">
        <v>10</v>
      </c>
      <c r="C90" s="42" t="s">
        <v>61</v>
      </c>
      <c r="D90" s="43">
        <v>44806</v>
      </c>
      <c r="E90" s="43">
        <v>44802</v>
      </c>
      <c r="F90" s="44" t="s">
        <v>135</v>
      </c>
      <c r="G90" s="42" t="s">
        <v>17</v>
      </c>
      <c r="H90" s="42"/>
      <c r="I90" s="42">
        <v>300</v>
      </c>
      <c r="J90" s="42">
        <v>3</v>
      </c>
      <c r="K90" s="42">
        <v>20</v>
      </c>
      <c r="L90" s="42">
        <v>40</v>
      </c>
      <c r="M90" s="45" t="s">
        <v>29</v>
      </c>
      <c r="N90" s="46">
        <v>0.2001</v>
      </c>
      <c r="O90" s="42">
        <v>1000</v>
      </c>
      <c r="P90" s="42"/>
      <c r="Q90" s="42"/>
      <c r="R90" s="42"/>
      <c r="S90" s="46">
        <v>7.6</v>
      </c>
      <c r="T90" s="46">
        <v>16.7</v>
      </c>
      <c r="U90" s="47">
        <v>1377</v>
      </c>
      <c r="V90" s="46"/>
      <c r="W90" s="46">
        <v>114.33333333333333</v>
      </c>
      <c r="X90" s="46">
        <v>123.7</v>
      </c>
      <c r="Y90" s="48">
        <v>2.2799999999999998</v>
      </c>
      <c r="AC90" s="42">
        <v>60.3</v>
      </c>
      <c r="AD90" s="42">
        <f t="shared" si="5"/>
        <v>60</v>
      </c>
      <c r="AE90" s="46">
        <v>4.26</v>
      </c>
      <c r="AF90" s="49">
        <v>2.01973</v>
      </c>
      <c r="AG90" s="50">
        <v>201.97300000000001</v>
      </c>
      <c r="AH90" s="49">
        <v>0.46115</v>
      </c>
      <c r="AI90" s="50">
        <v>155.858</v>
      </c>
      <c r="AJ90" s="45" t="s">
        <v>73</v>
      </c>
      <c r="AK90" s="45" t="s">
        <v>73</v>
      </c>
      <c r="AL90" s="45" t="s">
        <v>73</v>
      </c>
      <c r="AM90" s="45" t="s">
        <v>73</v>
      </c>
      <c r="AN90" s="45" t="s">
        <v>73</v>
      </c>
      <c r="AO90" s="45" t="s">
        <v>73</v>
      </c>
      <c r="AP90" s="45" t="s">
        <v>73</v>
      </c>
      <c r="AQ90" s="45" t="s">
        <v>73</v>
      </c>
      <c r="AR90" s="45" t="s">
        <v>73</v>
      </c>
      <c r="AS90" s="45" t="s">
        <v>73</v>
      </c>
      <c r="AT90" s="45" t="s">
        <v>73</v>
      </c>
    </row>
    <row r="91" spans="1:52" s="4" customFormat="1" x14ac:dyDescent="0.35">
      <c r="A91" s="15" t="s">
        <v>41</v>
      </c>
      <c r="B91" s="15">
        <v>10</v>
      </c>
      <c r="C91" s="15" t="s">
        <v>61</v>
      </c>
      <c r="D91" s="16">
        <v>44806</v>
      </c>
      <c r="E91" s="16">
        <v>44802</v>
      </c>
      <c r="F91" s="17" t="s">
        <v>135</v>
      </c>
      <c r="G91" s="18" t="s">
        <v>97</v>
      </c>
      <c r="H91" s="15"/>
      <c r="I91" s="15">
        <v>300</v>
      </c>
      <c r="J91" s="15">
        <v>3</v>
      </c>
      <c r="K91" s="15">
        <v>20</v>
      </c>
      <c r="L91" s="15">
        <v>40</v>
      </c>
      <c r="M91" s="4" t="s">
        <v>29</v>
      </c>
      <c r="N91" s="20">
        <v>0.2001</v>
      </c>
      <c r="O91" s="15">
        <v>1000</v>
      </c>
      <c r="P91" s="15"/>
      <c r="Q91" s="15"/>
      <c r="R91" s="15"/>
      <c r="S91" s="20">
        <v>7.45</v>
      </c>
      <c r="T91" s="20">
        <v>19</v>
      </c>
      <c r="U91" s="21">
        <v>1378</v>
      </c>
      <c r="V91" s="20"/>
      <c r="W91" s="20">
        <v>21.85</v>
      </c>
      <c r="X91" s="20">
        <v>71.930000000000007</v>
      </c>
      <c r="Y91" s="20">
        <v>0.125</v>
      </c>
      <c r="AC91" s="15">
        <v>60.8</v>
      </c>
      <c r="AD91" s="15">
        <f t="shared" si="5"/>
        <v>61</v>
      </c>
      <c r="AE91" s="20">
        <v>2.5099999999999998</v>
      </c>
      <c r="AF91" s="23">
        <v>0.97487999999999997</v>
      </c>
      <c r="AG91" s="22">
        <v>97.487999999999985</v>
      </c>
      <c r="AH91" s="23">
        <v>0.11498</v>
      </c>
      <c r="AI91" s="22">
        <v>85.99</v>
      </c>
      <c r="AJ91" s="24"/>
      <c r="AK91" s="24">
        <v>27.566666666666666</v>
      </c>
      <c r="AL91" s="24">
        <v>23.1</v>
      </c>
      <c r="AM91" s="24">
        <v>23.3</v>
      </c>
      <c r="AN91" s="24">
        <v>22.450000000000003</v>
      </c>
      <c r="AO91" s="24">
        <v>22.6</v>
      </c>
      <c r="AP91" s="24">
        <v>22.549999999999997</v>
      </c>
      <c r="AQ91" s="24">
        <v>22.333333333333332</v>
      </c>
      <c r="AR91" s="24">
        <v>22.049999999999997</v>
      </c>
      <c r="AS91" s="24">
        <v>21.549999999999997</v>
      </c>
      <c r="AT91" s="24">
        <v>22</v>
      </c>
      <c r="AU91" s="24"/>
      <c r="AV91" s="24"/>
      <c r="AW91" s="24"/>
      <c r="AX91" s="24"/>
      <c r="AY91" s="24"/>
      <c r="AZ91" s="24"/>
    </row>
    <row r="92" spans="1:52" s="37" customFormat="1" x14ac:dyDescent="0.35">
      <c r="A92" s="34" t="s">
        <v>41</v>
      </c>
      <c r="B92" s="34">
        <v>10</v>
      </c>
      <c r="C92" s="34" t="s">
        <v>61</v>
      </c>
      <c r="D92" s="35">
        <v>44806</v>
      </c>
      <c r="E92" s="35">
        <v>44802</v>
      </c>
      <c r="F92" s="36" t="s">
        <v>135</v>
      </c>
      <c r="G92" s="34" t="s">
        <v>98</v>
      </c>
      <c r="H92" s="34"/>
      <c r="I92" s="34">
        <v>300</v>
      </c>
      <c r="J92" s="34">
        <v>3</v>
      </c>
      <c r="K92" s="34">
        <v>20</v>
      </c>
      <c r="L92" s="34">
        <v>40</v>
      </c>
      <c r="M92" s="37" t="s">
        <v>29</v>
      </c>
      <c r="N92" s="38">
        <v>0.2001</v>
      </c>
      <c r="O92" s="34">
        <v>1000</v>
      </c>
      <c r="P92" s="34"/>
      <c r="Q92" s="34"/>
      <c r="R92" s="34"/>
      <c r="S92" s="38">
        <v>7.58</v>
      </c>
      <c r="T92" s="38">
        <v>20.8</v>
      </c>
      <c r="U92" s="39">
        <v>1375</v>
      </c>
      <c r="V92" s="38"/>
      <c r="W92" s="38">
        <v>25.45</v>
      </c>
      <c r="X92" s="38">
        <v>73.36</v>
      </c>
      <c r="Y92" s="38">
        <v>0.52400000000000002</v>
      </c>
      <c r="AC92" s="34">
        <v>58</v>
      </c>
      <c r="AD92" s="34">
        <f t="shared" si="5"/>
        <v>58</v>
      </c>
      <c r="AE92" s="38">
        <v>2.35</v>
      </c>
      <c r="AF92" s="40">
        <v>1.00013</v>
      </c>
      <c r="AG92" s="41">
        <v>100.01299999999999</v>
      </c>
      <c r="AH92" s="40">
        <v>0.12570999999999999</v>
      </c>
      <c r="AI92" s="41">
        <v>87.441999999999993</v>
      </c>
      <c r="AJ92" s="37" t="s">
        <v>73</v>
      </c>
      <c r="AK92" s="37" t="s">
        <v>73</v>
      </c>
      <c r="AL92" s="37" t="s">
        <v>73</v>
      </c>
      <c r="AM92" s="37" t="s">
        <v>73</v>
      </c>
      <c r="AN92" s="37" t="s">
        <v>73</v>
      </c>
      <c r="AO92" s="37" t="s">
        <v>73</v>
      </c>
      <c r="AP92" s="37" t="s">
        <v>73</v>
      </c>
      <c r="AQ92" s="37" t="s">
        <v>73</v>
      </c>
      <c r="AR92" s="37" t="s">
        <v>73</v>
      </c>
      <c r="AS92" s="37" t="s">
        <v>73</v>
      </c>
      <c r="AT92" s="37" t="s">
        <v>73</v>
      </c>
    </row>
    <row r="93" spans="1:52" s="45" customFormat="1" x14ac:dyDescent="0.35">
      <c r="A93" s="42" t="s">
        <v>41</v>
      </c>
      <c r="B93" s="42">
        <v>10</v>
      </c>
      <c r="C93" s="42" t="s">
        <v>62</v>
      </c>
      <c r="D93" s="43">
        <v>44833</v>
      </c>
      <c r="E93" s="43">
        <v>44827</v>
      </c>
      <c r="F93" s="44" t="s">
        <v>135</v>
      </c>
      <c r="G93" s="42" t="s">
        <v>17</v>
      </c>
      <c r="H93" s="42"/>
      <c r="I93" s="42">
        <v>300</v>
      </c>
      <c r="J93" s="42">
        <v>1</v>
      </c>
      <c r="K93" s="42">
        <v>50</v>
      </c>
      <c r="L93" s="42">
        <v>30</v>
      </c>
      <c r="M93" s="45" t="s">
        <v>29</v>
      </c>
      <c r="N93" s="46">
        <v>0.2001</v>
      </c>
      <c r="O93" s="42">
        <v>1000</v>
      </c>
      <c r="P93" s="42"/>
      <c r="Q93" s="42"/>
      <c r="R93" s="42"/>
      <c r="S93" s="46">
        <v>7.32</v>
      </c>
      <c r="T93" s="46">
        <v>16.2</v>
      </c>
      <c r="U93" s="47">
        <v>1483</v>
      </c>
      <c r="V93" s="46"/>
      <c r="W93" s="46">
        <v>140.66666666666666</v>
      </c>
      <c r="X93" s="46">
        <v>164.6</v>
      </c>
      <c r="Y93" s="46">
        <v>1.05</v>
      </c>
      <c r="AC93" s="42">
        <v>48</v>
      </c>
      <c r="AD93" s="42">
        <f t="shared" ref="AD93:AD131" si="6">ROUND(AC93,2-(1+INT(LOG10(ABS(AC93)))))</f>
        <v>48</v>
      </c>
      <c r="AE93" s="46">
        <v>3.84</v>
      </c>
      <c r="AF93" s="49">
        <v>2.4331399999999999</v>
      </c>
      <c r="AG93" s="50">
        <f t="shared" ref="AG93:AG98" si="7">(AF93/10)*1000</f>
        <v>243.31399999999996</v>
      </c>
      <c r="AH93" s="49">
        <v>0.52590999999999999</v>
      </c>
      <c r="AI93" s="50">
        <f>((AF93-AH93)/10)*1000</f>
        <v>190.72299999999998</v>
      </c>
      <c r="AJ93" s="45" t="s">
        <v>73</v>
      </c>
      <c r="AK93" s="45" t="s">
        <v>73</v>
      </c>
      <c r="AL93" s="45" t="s">
        <v>73</v>
      </c>
      <c r="AM93" s="45" t="s">
        <v>73</v>
      </c>
      <c r="AN93" s="45" t="s">
        <v>73</v>
      </c>
      <c r="AO93" s="45" t="s">
        <v>73</v>
      </c>
      <c r="AP93" s="45" t="s">
        <v>73</v>
      </c>
      <c r="AQ93" s="45" t="s">
        <v>73</v>
      </c>
      <c r="AR93" s="45" t="s">
        <v>73</v>
      </c>
      <c r="AS93" s="45" t="s">
        <v>73</v>
      </c>
      <c r="AT93" s="45" t="s">
        <v>73</v>
      </c>
    </row>
    <row r="94" spans="1:52" s="4" customFormat="1" x14ac:dyDescent="0.35">
      <c r="A94" s="15" t="s">
        <v>41</v>
      </c>
      <c r="B94" s="15">
        <v>10</v>
      </c>
      <c r="C94" s="15" t="s">
        <v>62</v>
      </c>
      <c r="D94" s="16">
        <v>44833</v>
      </c>
      <c r="E94" s="16">
        <v>44827</v>
      </c>
      <c r="F94" s="17" t="s">
        <v>135</v>
      </c>
      <c r="G94" s="18" t="s">
        <v>97</v>
      </c>
      <c r="H94" s="15"/>
      <c r="I94" s="15">
        <v>300</v>
      </c>
      <c r="J94" s="15">
        <v>1</v>
      </c>
      <c r="K94" s="15">
        <v>50</v>
      </c>
      <c r="L94" s="15">
        <v>30</v>
      </c>
      <c r="M94" s="4" t="s">
        <v>29</v>
      </c>
      <c r="N94" s="20">
        <v>0.2001</v>
      </c>
      <c r="O94" s="15">
        <v>1000</v>
      </c>
      <c r="P94" s="15"/>
      <c r="Q94" s="15"/>
      <c r="R94" s="15"/>
      <c r="S94" s="20">
        <v>7.26</v>
      </c>
      <c r="T94" s="20">
        <v>19.2</v>
      </c>
      <c r="U94" s="21">
        <v>1487</v>
      </c>
      <c r="V94" s="20"/>
      <c r="W94" s="20">
        <v>32.200000000000003</v>
      </c>
      <c r="X94" s="20">
        <v>109.3</v>
      </c>
      <c r="Y94" s="20">
        <v>0.501</v>
      </c>
      <c r="AC94" s="15">
        <v>49</v>
      </c>
      <c r="AD94" s="15">
        <f t="shared" si="6"/>
        <v>49</v>
      </c>
      <c r="AE94" s="20">
        <v>2.3199999999999998</v>
      </c>
      <c r="AF94" s="23">
        <v>1.3048200000000001</v>
      </c>
      <c r="AG94" s="22">
        <f t="shared" si="7"/>
        <v>130.48200000000003</v>
      </c>
      <c r="AH94" s="23">
        <v>0.16052</v>
      </c>
      <c r="AI94" s="22">
        <f t="shared" ref="AI94:AI98" si="8">((AF94-AH94)/10)*1000</f>
        <v>114.43</v>
      </c>
      <c r="AJ94" s="24"/>
      <c r="AK94" s="24">
        <v>64.933333333333337</v>
      </c>
      <c r="AL94" s="24">
        <v>53.70000000000001</v>
      </c>
      <c r="AM94" s="24">
        <v>38.5</v>
      </c>
      <c r="AN94" s="24">
        <v>38.85</v>
      </c>
      <c r="AO94" s="24">
        <v>33.066666666666663</v>
      </c>
      <c r="AP94" s="24">
        <v>34.15</v>
      </c>
      <c r="AQ94" s="24">
        <v>31.35</v>
      </c>
      <c r="AR94" s="24">
        <v>32.43333333333333</v>
      </c>
      <c r="AS94" s="24">
        <v>31.15</v>
      </c>
      <c r="AT94" s="24">
        <v>31.4</v>
      </c>
      <c r="AU94" s="24"/>
      <c r="AV94" s="24"/>
      <c r="AW94" s="24"/>
      <c r="AX94" s="24"/>
      <c r="AY94" s="24"/>
      <c r="AZ94" s="24"/>
    </row>
    <row r="95" spans="1:52" s="37" customFormat="1" x14ac:dyDescent="0.35">
      <c r="A95" s="34" t="s">
        <v>41</v>
      </c>
      <c r="B95" s="34">
        <v>10</v>
      </c>
      <c r="C95" s="34" t="s">
        <v>62</v>
      </c>
      <c r="D95" s="35">
        <v>44833</v>
      </c>
      <c r="E95" s="35">
        <v>44827</v>
      </c>
      <c r="F95" s="36" t="s">
        <v>135</v>
      </c>
      <c r="G95" s="34" t="s">
        <v>98</v>
      </c>
      <c r="H95" s="34"/>
      <c r="I95" s="34">
        <v>300</v>
      </c>
      <c r="J95" s="34">
        <v>1</v>
      </c>
      <c r="K95" s="34">
        <v>50</v>
      </c>
      <c r="L95" s="34">
        <v>30</v>
      </c>
      <c r="M95" s="37" t="s">
        <v>29</v>
      </c>
      <c r="N95" s="38">
        <v>0.2001</v>
      </c>
      <c r="O95" s="34">
        <v>1000</v>
      </c>
      <c r="P95" s="34"/>
      <c r="Q95" s="34"/>
      <c r="R95" s="34"/>
      <c r="S95" s="38">
        <v>7.45</v>
      </c>
      <c r="T95" s="38">
        <v>20</v>
      </c>
      <c r="U95" s="39">
        <v>1483</v>
      </c>
      <c r="V95" s="38"/>
      <c r="W95" s="38">
        <v>35.266666666666666</v>
      </c>
      <c r="X95" s="38">
        <v>111.9</v>
      </c>
      <c r="Y95" s="38">
        <v>0.65400000000000003</v>
      </c>
      <c r="AC95" s="34">
        <v>46.9</v>
      </c>
      <c r="AD95" s="34">
        <f t="shared" si="6"/>
        <v>47</v>
      </c>
      <c r="AE95" s="38">
        <v>2.17</v>
      </c>
      <c r="AF95" s="40">
        <v>1.3228800000000001</v>
      </c>
      <c r="AG95" s="41">
        <f t="shared" si="7"/>
        <v>132.28800000000001</v>
      </c>
      <c r="AH95" s="40">
        <v>0.16922999999999999</v>
      </c>
      <c r="AI95" s="41">
        <f t="shared" si="8"/>
        <v>115.36500000000001</v>
      </c>
      <c r="AJ95" s="37" t="s">
        <v>73</v>
      </c>
      <c r="AK95" s="37" t="s">
        <v>73</v>
      </c>
      <c r="AL95" s="37" t="s">
        <v>73</v>
      </c>
      <c r="AM95" s="37" t="s">
        <v>73</v>
      </c>
      <c r="AN95" s="37" t="s">
        <v>73</v>
      </c>
      <c r="AO95" s="37" t="s">
        <v>73</v>
      </c>
      <c r="AP95" s="37" t="s">
        <v>73</v>
      </c>
      <c r="AQ95" s="37" t="s">
        <v>73</v>
      </c>
      <c r="AR95" s="37" t="s">
        <v>73</v>
      </c>
      <c r="AS95" s="37" t="s">
        <v>73</v>
      </c>
      <c r="AT95" s="37" t="s">
        <v>73</v>
      </c>
    </row>
    <row r="96" spans="1:52" s="45" customFormat="1" x14ac:dyDescent="0.35">
      <c r="A96" s="42" t="s">
        <v>41</v>
      </c>
      <c r="B96" s="42">
        <v>10</v>
      </c>
      <c r="C96" s="42" t="s">
        <v>75</v>
      </c>
      <c r="D96" s="43">
        <v>44844</v>
      </c>
      <c r="E96" s="43">
        <v>44844</v>
      </c>
      <c r="F96" s="44" t="s">
        <v>135</v>
      </c>
      <c r="G96" s="42" t="s">
        <v>17</v>
      </c>
      <c r="H96" s="42"/>
      <c r="I96" s="42">
        <v>300</v>
      </c>
      <c r="J96" s="42">
        <v>1</v>
      </c>
      <c r="K96" s="42">
        <v>50</v>
      </c>
      <c r="L96" s="42">
        <v>30</v>
      </c>
      <c r="M96" s="45" t="s">
        <v>29</v>
      </c>
      <c r="N96" s="46">
        <v>0.2001</v>
      </c>
      <c r="O96" s="42">
        <v>1000</v>
      </c>
      <c r="P96" s="42"/>
      <c r="Q96" s="42"/>
      <c r="R96" s="42"/>
      <c r="S96" s="46">
        <v>7.2809999999999997</v>
      </c>
      <c r="T96" s="46">
        <v>20.100000000000001</v>
      </c>
      <c r="U96" s="47">
        <v>1467</v>
      </c>
      <c r="V96" s="46"/>
      <c r="W96" s="46">
        <f>AVERAGE(143,142)</f>
        <v>142.5</v>
      </c>
      <c r="X96" s="46">
        <v>193.2</v>
      </c>
      <c r="Y96" s="46">
        <v>0.98299999999999998</v>
      </c>
      <c r="Z96" s="46">
        <v>135.1</v>
      </c>
      <c r="AA96" s="45">
        <v>0.54</v>
      </c>
      <c r="AC96" s="42">
        <v>57.5</v>
      </c>
      <c r="AD96" s="42">
        <f t="shared" si="6"/>
        <v>58</v>
      </c>
      <c r="AE96" s="46">
        <v>3.73</v>
      </c>
      <c r="AF96" s="49">
        <v>3.4461000000000004</v>
      </c>
      <c r="AG96" s="50">
        <f t="shared" si="7"/>
        <v>344.61</v>
      </c>
      <c r="AH96" s="49">
        <v>0.73680000000000001</v>
      </c>
      <c r="AI96" s="50">
        <f t="shared" si="8"/>
        <v>270.93</v>
      </c>
      <c r="AJ96" s="45" t="s">
        <v>73</v>
      </c>
      <c r="AK96" s="45" t="s">
        <v>73</v>
      </c>
      <c r="AL96" s="45" t="s">
        <v>73</v>
      </c>
      <c r="AM96" s="45" t="s">
        <v>73</v>
      </c>
      <c r="AN96" s="45" t="s">
        <v>73</v>
      </c>
      <c r="AO96" s="45" t="s">
        <v>73</v>
      </c>
      <c r="AP96" s="45" t="s">
        <v>73</v>
      </c>
      <c r="AQ96" s="45" t="s">
        <v>73</v>
      </c>
      <c r="AR96" s="45" t="s">
        <v>73</v>
      </c>
      <c r="AS96" s="45" t="s">
        <v>73</v>
      </c>
      <c r="AT96" s="45" t="s">
        <v>73</v>
      </c>
    </row>
    <row r="97" spans="1:52" s="4" customFormat="1" x14ac:dyDescent="0.35">
      <c r="A97" s="15" t="s">
        <v>41</v>
      </c>
      <c r="B97" s="15">
        <v>10</v>
      </c>
      <c r="C97" s="15" t="s">
        <v>75</v>
      </c>
      <c r="D97" s="16">
        <v>44844</v>
      </c>
      <c r="E97" s="16">
        <v>44844</v>
      </c>
      <c r="F97" s="17" t="s">
        <v>135</v>
      </c>
      <c r="G97" s="18" t="s">
        <v>97</v>
      </c>
      <c r="H97" s="15"/>
      <c r="I97" s="15">
        <v>300</v>
      </c>
      <c r="J97" s="15">
        <v>1</v>
      </c>
      <c r="K97" s="15">
        <v>50</v>
      </c>
      <c r="L97" s="15">
        <v>30</v>
      </c>
      <c r="M97" s="4" t="s">
        <v>29</v>
      </c>
      <c r="N97" s="20">
        <v>0.2001</v>
      </c>
      <c r="O97" s="15">
        <v>1000</v>
      </c>
      <c r="P97" s="15"/>
      <c r="Q97" s="15"/>
      <c r="R97" s="15"/>
      <c r="S97" s="20">
        <v>7.39</v>
      </c>
      <c r="T97" s="20">
        <v>21.7</v>
      </c>
      <c r="U97" s="21">
        <v>1454</v>
      </c>
      <c r="V97" s="20"/>
      <c r="W97" s="20">
        <f>AVERAGE(47,47)</f>
        <v>47</v>
      </c>
      <c r="X97" s="20">
        <v>137.19999999999999</v>
      </c>
      <c r="Y97" s="20">
        <v>0.5</v>
      </c>
      <c r="Z97" s="20">
        <v>120.4</v>
      </c>
      <c r="AA97" s="4">
        <v>0.51100000000000001</v>
      </c>
      <c r="AC97" s="15">
        <v>56.6</v>
      </c>
      <c r="AD97" s="15">
        <f t="shared" si="6"/>
        <v>57</v>
      </c>
      <c r="AE97" s="20">
        <v>1.94</v>
      </c>
      <c r="AF97" s="23">
        <v>2.7342</v>
      </c>
      <c r="AG97" s="22">
        <f t="shared" si="7"/>
        <v>273.42</v>
      </c>
      <c r="AH97" s="23">
        <v>0.45299999999999996</v>
      </c>
      <c r="AI97" s="22">
        <f t="shared" si="8"/>
        <v>228.12</v>
      </c>
      <c r="AK97" s="4">
        <v>76.900000000000006</v>
      </c>
      <c r="AL97" s="4">
        <v>66.5</v>
      </c>
      <c r="AM97" s="4">
        <v>59.6</v>
      </c>
      <c r="AN97" s="4">
        <v>72.3</v>
      </c>
      <c r="AO97" s="4">
        <v>56.5</v>
      </c>
      <c r="AP97" s="4">
        <v>47</v>
      </c>
      <c r="AQ97" s="4">
        <v>44.8</v>
      </c>
      <c r="AR97" s="4">
        <v>44</v>
      </c>
      <c r="AS97" s="4">
        <v>44</v>
      </c>
      <c r="AT97" s="4">
        <v>44</v>
      </c>
    </row>
    <row r="98" spans="1:52" s="37" customFormat="1" x14ac:dyDescent="0.35">
      <c r="A98" s="34" t="s">
        <v>41</v>
      </c>
      <c r="B98" s="34">
        <v>10</v>
      </c>
      <c r="C98" s="34" t="s">
        <v>75</v>
      </c>
      <c r="D98" s="35">
        <v>44844</v>
      </c>
      <c r="E98" s="35">
        <v>44844</v>
      </c>
      <c r="F98" s="36" t="s">
        <v>135</v>
      </c>
      <c r="G98" s="34" t="s">
        <v>98</v>
      </c>
      <c r="H98" s="34"/>
      <c r="I98" s="34">
        <v>300</v>
      </c>
      <c r="J98" s="34">
        <v>1</v>
      </c>
      <c r="K98" s="34">
        <v>50</v>
      </c>
      <c r="L98" s="34">
        <v>30</v>
      </c>
      <c r="M98" s="37" t="s">
        <v>29</v>
      </c>
      <c r="N98" s="38">
        <v>0.2001</v>
      </c>
      <c r="O98" s="34">
        <v>1000</v>
      </c>
      <c r="P98" s="34"/>
      <c r="Q98" s="34">
        <v>150</v>
      </c>
      <c r="R98" s="34">
        <v>30</v>
      </c>
      <c r="S98" s="38">
        <v>7.5</v>
      </c>
      <c r="T98" s="38">
        <v>20.399999999999999</v>
      </c>
      <c r="U98" s="39">
        <v>1460</v>
      </c>
      <c r="V98" s="38"/>
      <c r="W98" s="38">
        <f>AVERAGE(48.2,48.6)</f>
        <v>48.400000000000006</v>
      </c>
      <c r="X98" s="38">
        <v>135</v>
      </c>
      <c r="Y98" s="38">
        <v>1.68</v>
      </c>
      <c r="Z98" s="38">
        <v>125.8</v>
      </c>
      <c r="AA98" s="37">
        <v>0.113</v>
      </c>
      <c r="AC98" s="34">
        <v>56.7</v>
      </c>
      <c r="AD98" s="34">
        <f t="shared" si="6"/>
        <v>57</v>
      </c>
      <c r="AE98" s="38">
        <v>1.98</v>
      </c>
      <c r="AF98" s="40">
        <v>2.6874000000000002</v>
      </c>
      <c r="AG98" s="41">
        <f t="shared" si="7"/>
        <v>268.74</v>
      </c>
      <c r="AH98" s="40">
        <v>0.44099999999999995</v>
      </c>
      <c r="AI98" s="41">
        <f t="shared" si="8"/>
        <v>224.64000000000004</v>
      </c>
      <c r="AJ98" s="37" t="s">
        <v>73</v>
      </c>
      <c r="AK98" s="37" t="s">
        <v>73</v>
      </c>
      <c r="AL98" s="37" t="s">
        <v>73</v>
      </c>
      <c r="AM98" s="37" t="s">
        <v>73</v>
      </c>
      <c r="AN98" s="37" t="s">
        <v>73</v>
      </c>
      <c r="AO98" s="37" t="s">
        <v>73</v>
      </c>
      <c r="AP98" s="37" t="s">
        <v>73</v>
      </c>
      <c r="AQ98" s="37" t="s">
        <v>73</v>
      </c>
      <c r="AR98" s="37" t="s">
        <v>73</v>
      </c>
      <c r="AS98" s="37" t="s">
        <v>73</v>
      </c>
      <c r="AT98" s="37" t="s">
        <v>73</v>
      </c>
    </row>
    <row r="99" spans="1:52" s="45" customFormat="1" x14ac:dyDescent="0.35">
      <c r="A99" s="42" t="s">
        <v>41</v>
      </c>
      <c r="B99" s="42">
        <v>10</v>
      </c>
      <c r="C99" s="42" t="s">
        <v>74</v>
      </c>
      <c r="D99" s="43">
        <v>44858</v>
      </c>
      <c r="E99" s="43">
        <v>44858</v>
      </c>
      <c r="F99" s="44" t="s">
        <v>135</v>
      </c>
      <c r="G99" s="42" t="s">
        <v>17</v>
      </c>
      <c r="H99" s="42" t="s">
        <v>131</v>
      </c>
      <c r="I99" s="42">
        <v>300</v>
      </c>
      <c r="J99" s="42">
        <v>1</v>
      </c>
      <c r="K99" s="42">
        <v>50</v>
      </c>
      <c r="L99" s="42">
        <v>30</v>
      </c>
      <c r="M99" s="45" t="s">
        <v>29</v>
      </c>
      <c r="N99" s="46">
        <v>0.2001</v>
      </c>
      <c r="O99" s="42">
        <v>1000</v>
      </c>
      <c r="P99" s="42"/>
      <c r="Q99" s="42"/>
      <c r="R99" s="42"/>
      <c r="S99" s="46">
        <v>7.3230000000000004</v>
      </c>
      <c r="T99" s="46">
        <v>21</v>
      </c>
      <c r="U99" s="47">
        <v>1480</v>
      </c>
      <c r="V99" s="46" t="s">
        <v>18</v>
      </c>
      <c r="W99" s="46">
        <v>139</v>
      </c>
      <c r="X99" s="46">
        <v>241</v>
      </c>
      <c r="Y99" s="46">
        <v>0.57999999999999996</v>
      </c>
      <c r="Z99" s="45">
        <v>184</v>
      </c>
      <c r="AA99" s="45">
        <v>0.93300000000000005</v>
      </c>
      <c r="AC99" s="42">
        <v>54.9</v>
      </c>
      <c r="AD99" s="42">
        <f t="shared" si="6"/>
        <v>55</v>
      </c>
      <c r="AE99" s="46">
        <v>2.46</v>
      </c>
      <c r="AF99" s="49">
        <v>2.859</v>
      </c>
      <c r="AG99" s="50">
        <f t="shared" ref="AG99:AG101" si="9">(AF99/10)*1000</f>
        <v>285.89999999999998</v>
      </c>
      <c r="AH99" s="49">
        <v>0.51570000000000005</v>
      </c>
      <c r="AI99" s="50">
        <f t="shared" ref="AI99:AI101" si="10">((AF99-AH99)/10)*1000</f>
        <v>234.33</v>
      </c>
      <c r="AJ99" s="45" t="s">
        <v>73</v>
      </c>
      <c r="AK99" s="45" t="s">
        <v>73</v>
      </c>
      <c r="AL99" s="45" t="s">
        <v>73</v>
      </c>
      <c r="AM99" s="45" t="s">
        <v>73</v>
      </c>
      <c r="AN99" s="45" t="s">
        <v>73</v>
      </c>
      <c r="AO99" s="45" t="s">
        <v>73</v>
      </c>
      <c r="AP99" s="45" t="s">
        <v>73</v>
      </c>
      <c r="AQ99" s="45" t="s">
        <v>73</v>
      </c>
      <c r="AR99" s="45" t="s">
        <v>73</v>
      </c>
      <c r="AS99" s="45" t="s">
        <v>73</v>
      </c>
      <c r="AT99" s="45" t="s">
        <v>73</v>
      </c>
    </row>
    <row r="100" spans="1:52" s="4" customFormat="1" x14ac:dyDescent="0.35">
      <c r="A100" s="15" t="s">
        <v>41</v>
      </c>
      <c r="B100" s="15">
        <v>10</v>
      </c>
      <c r="C100" s="15" t="s">
        <v>74</v>
      </c>
      <c r="D100" s="16">
        <v>44858</v>
      </c>
      <c r="E100" s="16">
        <v>44858</v>
      </c>
      <c r="F100" s="17" t="s">
        <v>135</v>
      </c>
      <c r="G100" s="18" t="s">
        <v>97</v>
      </c>
      <c r="H100" s="15"/>
      <c r="I100" s="15">
        <v>300</v>
      </c>
      <c r="J100" s="15">
        <v>1</v>
      </c>
      <c r="K100" s="15">
        <v>50</v>
      </c>
      <c r="L100" s="15">
        <v>30</v>
      </c>
      <c r="M100" s="4" t="s">
        <v>29</v>
      </c>
      <c r="N100" s="20">
        <v>0.2001</v>
      </c>
      <c r="O100" s="15">
        <v>1000</v>
      </c>
      <c r="P100" s="15"/>
      <c r="Q100" s="15"/>
      <c r="R100" s="15"/>
      <c r="S100" s="20">
        <v>7.2770000000000001</v>
      </c>
      <c r="T100" s="20">
        <v>20.8</v>
      </c>
      <c r="U100" s="21">
        <v>1479</v>
      </c>
      <c r="V100" s="20" t="s">
        <v>18</v>
      </c>
      <c r="W100" s="20">
        <v>68.5</v>
      </c>
      <c r="X100" s="20">
        <v>197.6</v>
      </c>
      <c r="Y100" s="20">
        <v>0.221</v>
      </c>
      <c r="Z100" s="4">
        <v>180.4</v>
      </c>
      <c r="AA100" s="4">
        <v>2.3199999999999998</v>
      </c>
      <c r="AC100" s="15">
        <v>47.9</v>
      </c>
      <c r="AD100" s="15">
        <f t="shared" si="6"/>
        <v>48</v>
      </c>
      <c r="AE100" s="20">
        <v>2.46</v>
      </c>
      <c r="AF100" s="23">
        <v>2.2974000000000001</v>
      </c>
      <c r="AG100" s="22">
        <f t="shared" si="9"/>
        <v>229.74</v>
      </c>
      <c r="AH100" s="23">
        <v>0.30809999999999998</v>
      </c>
      <c r="AI100" s="22">
        <f t="shared" si="10"/>
        <v>198.93</v>
      </c>
      <c r="AK100" s="4">
        <v>128</v>
      </c>
      <c r="AL100" s="4">
        <v>89.4</v>
      </c>
      <c r="AM100" s="4">
        <v>74.2</v>
      </c>
      <c r="AN100" s="4">
        <v>68.8</v>
      </c>
      <c r="AO100" s="4">
        <v>68</v>
      </c>
      <c r="AP100" s="4">
        <v>68</v>
      </c>
      <c r="AQ100" s="4">
        <v>67.2</v>
      </c>
      <c r="AR100" s="4">
        <v>67</v>
      </c>
      <c r="AS100" s="4">
        <v>65.3</v>
      </c>
      <c r="AT100" s="4">
        <v>65.3</v>
      </c>
    </row>
    <row r="101" spans="1:52" s="37" customFormat="1" x14ac:dyDescent="0.35">
      <c r="A101" s="34" t="s">
        <v>41</v>
      </c>
      <c r="B101" s="34">
        <v>10</v>
      </c>
      <c r="C101" s="34" t="s">
        <v>74</v>
      </c>
      <c r="D101" s="35">
        <v>44858</v>
      </c>
      <c r="E101" s="35">
        <v>44858</v>
      </c>
      <c r="F101" s="36" t="s">
        <v>135</v>
      </c>
      <c r="G101" s="34" t="s">
        <v>98</v>
      </c>
      <c r="H101" s="34"/>
      <c r="I101" s="34">
        <v>300</v>
      </c>
      <c r="J101" s="34">
        <v>1</v>
      </c>
      <c r="K101" s="34">
        <v>50</v>
      </c>
      <c r="L101" s="34">
        <v>30</v>
      </c>
      <c r="M101" s="37" t="s">
        <v>29</v>
      </c>
      <c r="N101" s="38">
        <v>0.2001</v>
      </c>
      <c r="O101" s="34">
        <v>1000</v>
      </c>
      <c r="P101" s="34"/>
      <c r="Q101" s="34">
        <v>150</v>
      </c>
      <c r="R101" s="34">
        <v>30</v>
      </c>
      <c r="S101" s="38">
        <v>7.0739999999999998</v>
      </c>
      <c r="T101" s="38">
        <v>20.6</v>
      </c>
      <c r="U101" s="39">
        <v>1476</v>
      </c>
      <c r="V101" s="38" t="s">
        <v>18</v>
      </c>
      <c r="W101" s="38">
        <v>72</v>
      </c>
      <c r="X101" s="38">
        <v>197.4</v>
      </c>
      <c r="Y101" s="38">
        <v>0.59899999999999998</v>
      </c>
      <c r="Z101" s="37">
        <v>175.7</v>
      </c>
      <c r="AA101" s="37">
        <v>0.85499999999999998</v>
      </c>
      <c r="AC101" s="34">
        <v>52.1</v>
      </c>
      <c r="AD101" s="34">
        <f t="shared" si="6"/>
        <v>52</v>
      </c>
      <c r="AE101" s="38">
        <v>2.2000000000000002</v>
      </c>
      <c r="AF101" s="40">
        <v>2.2881</v>
      </c>
      <c r="AG101" s="41">
        <f t="shared" si="9"/>
        <v>228.81</v>
      </c>
      <c r="AH101" s="40">
        <v>0.29430000000000001</v>
      </c>
      <c r="AI101" s="41">
        <f t="shared" si="10"/>
        <v>199.38</v>
      </c>
      <c r="AJ101" s="37" t="s">
        <v>73</v>
      </c>
      <c r="AK101" s="37" t="s">
        <v>73</v>
      </c>
      <c r="AL101" s="37" t="s">
        <v>73</v>
      </c>
      <c r="AM101" s="37" t="s">
        <v>73</v>
      </c>
      <c r="AN101" s="37" t="s">
        <v>73</v>
      </c>
      <c r="AO101" s="37" t="s">
        <v>73</v>
      </c>
      <c r="AP101" s="37" t="s">
        <v>73</v>
      </c>
      <c r="AQ101" s="37" t="s">
        <v>73</v>
      </c>
      <c r="AR101" s="37" t="s">
        <v>73</v>
      </c>
      <c r="AS101" s="37" t="s">
        <v>73</v>
      </c>
      <c r="AT101" s="37" t="s">
        <v>73</v>
      </c>
    </row>
    <row r="102" spans="1:52" s="45" customFormat="1" x14ac:dyDescent="0.35">
      <c r="A102" s="42" t="s">
        <v>41</v>
      </c>
      <c r="B102" s="42">
        <v>10</v>
      </c>
      <c r="C102" s="42" t="s">
        <v>79</v>
      </c>
      <c r="D102" s="43">
        <v>44872</v>
      </c>
      <c r="E102" s="43">
        <v>44872</v>
      </c>
      <c r="F102" s="44" t="s">
        <v>135</v>
      </c>
      <c r="G102" s="42" t="s">
        <v>17</v>
      </c>
      <c r="H102" s="42" t="s">
        <v>132</v>
      </c>
      <c r="I102" s="42">
        <v>300</v>
      </c>
      <c r="J102" s="42">
        <v>1</v>
      </c>
      <c r="K102" s="42">
        <v>50</v>
      </c>
      <c r="L102" s="42">
        <v>30</v>
      </c>
      <c r="M102" s="45" t="s">
        <v>29</v>
      </c>
      <c r="N102" s="46">
        <v>0.2</v>
      </c>
      <c r="O102" s="42">
        <v>1000</v>
      </c>
      <c r="P102" s="42"/>
      <c r="Q102" s="42"/>
      <c r="R102" s="42"/>
      <c r="S102" s="46">
        <v>7.2409999999999997</v>
      </c>
      <c r="T102" s="46">
        <v>20.6</v>
      </c>
      <c r="U102" s="47">
        <v>1490</v>
      </c>
      <c r="V102" s="46" t="s">
        <v>18</v>
      </c>
      <c r="W102" s="46">
        <v>142</v>
      </c>
      <c r="X102" s="46">
        <v>220.7</v>
      </c>
      <c r="Y102" s="46">
        <v>1.5</v>
      </c>
      <c r="Z102" s="45">
        <v>159</v>
      </c>
      <c r="AA102" s="45">
        <v>2.4500000000000002</v>
      </c>
      <c r="AC102" s="42">
        <v>58.1</v>
      </c>
      <c r="AD102" s="42">
        <f t="shared" si="6"/>
        <v>58</v>
      </c>
      <c r="AE102" s="46">
        <v>4.41</v>
      </c>
      <c r="AF102" s="49">
        <v>2.8548</v>
      </c>
      <c r="AG102" s="50">
        <v>285.48</v>
      </c>
      <c r="AH102" s="49">
        <v>0.58589999999999998</v>
      </c>
      <c r="AI102" s="50">
        <v>226.89</v>
      </c>
    </row>
    <row r="103" spans="1:52" s="4" customFormat="1" x14ac:dyDescent="0.35">
      <c r="A103" s="15" t="s">
        <v>41</v>
      </c>
      <c r="B103" s="15">
        <v>10</v>
      </c>
      <c r="C103" s="15" t="s">
        <v>79</v>
      </c>
      <c r="D103" s="16">
        <v>44872</v>
      </c>
      <c r="E103" s="16">
        <v>44872</v>
      </c>
      <c r="F103" s="17" t="s">
        <v>135</v>
      </c>
      <c r="G103" s="18" t="s">
        <v>97</v>
      </c>
      <c r="H103" s="15"/>
      <c r="I103" s="15">
        <v>300</v>
      </c>
      <c r="J103" s="15">
        <v>1</v>
      </c>
      <c r="K103" s="15">
        <v>50</v>
      </c>
      <c r="L103" s="15">
        <v>30</v>
      </c>
      <c r="M103" s="4" t="s">
        <v>29</v>
      </c>
      <c r="N103" s="20">
        <v>0.2</v>
      </c>
      <c r="O103" s="15">
        <v>1000</v>
      </c>
      <c r="P103" s="15"/>
      <c r="Q103" s="15"/>
      <c r="R103" s="15"/>
      <c r="S103" s="20">
        <v>7.2610000000000001</v>
      </c>
      <c r="T103" s="20">
        <v>20.7</v>
      </c>
      <c r="U103" s="21">
        <v>1506</v>
      </c>
      <c r="V103" s="20" t="s">
        <v>18</v>
      </c>
      <c r="W103" s="20">
        <v>82</v>
      </c>
      <c r="X103" s="20">
        <v>200.7</v>
      </c>
      <c r="Y103" s="20">
        <v>1</v>
      </c>
      <c r="Z103" s="4">
        <v>148.69999999999999</v>
      </c>
      <c r="AA103" s="4">
        <v>0.53400000000000003</v>
      </c>
      <c r="AC103" s="15">
        <v>58.3</v>
      </c>
      <c r="AD103" s="15">
        <f t="shared" si="6"/>
        <v>58</v>
      </c>
      <c r="AE103" s="20">
        <v>2.96</v>
      </c>
      <c r="AF103" s="23">
        <v>2.4606000000000003</v>
      </c>
      <c r="AG103" s="22">
        <v>246.06000000000003</v>
      </c>
      <c r="AH103" s="23">
        <v>0.43199999999999994</v>
      </c>
      <c r="AI103" s="22">
        <v>202.86000000000004</v>
      </c>
      <c r="AK103" s="4">
        <v>98.8</v>
      </c>
      <c r="AL103" s="4">
        <v>90.8</v>
      </c>
      <c r="AM103" s="4">
        <v>89</v>
      </c>
      <c r="AN103" s="4">
        <v>86.5</v>
      </c>
      <c r="AO103" s="4">
        <v>87.3</v>
      </c>
      <c r="AP103" s="4">
        <v>84.7</v>
      </c>
      <c r="AQ103" s="4">
        <v>84</v>
      </c>
      <c r="AR103" s="4">
        <v>82</v>
      </c>
      <c r="AS103" s="4">
        <v>82.5</v>
      </c>
      <c r="AT103" s="4">
        <v>82.4</v>
      </c>
    </row>
    <row r="104" spans="1:52" s="37" customFormat="1" x14ac:dyDescent="0.35">
      <c r="A104" s="34" t="s">
        <v>41</v>
      </c>
      <c r="B104" s="34">
        <v>10</v>
      </c>
      <c r="C104" s="34" t="s">
        <v>79</v>
      </c>
      <c r="D104" s="35">
        <v>44872</v>
      </c>
      <c r="E104" s="35">
        <v>44872</v>
      </c>
      <c r="F104" s="36" t="s">
        <v>135</v>
      </c>
      <c r="G104" s="34" t="s">
        <v>98</v>
      </c>
      <c r="H104" s="34"/>
      <c r="I104" s="34">
        <v>300</v>
      </c>
      <c r="J104" s="34">
        <v>1</v>
      </c>
      <c r="K104" s="34">
        <v>50</v>
      </c>
      <c r="L104" s="34">
        <v>30</v>
      </c>
      <c r="M104" s="37" t="s">
        <v>29</v>
      </c>
      <c r="N104" s="38">
        <v>0.2</v>
      </c>
      <c r="O104" s="34">
        <v>1000</v>
      </c>
      <c r="P104" s="34"/>
      <c r="Q104" s="34">
        <v>200</v>
      </c>
      <c r="R104" s="34">
        <v>30</v>
      </c>
      <c r="S104" s="38">
        <v>7.2430000000000003</v>
      </c>
      <c r="T104" s="38">
        <v>20.8</v>
      </c>
      <c r="U104" s="39">
        <v>1510</v>
      </c>
      <c r="V104" s="38" t="s">
        <v>18</v>
      </c>
      <c r="W104" s="38">
        <v>85.8</v>
      </c>
      <c r="X104" s="38">
        <v>190.5</v>
      </c>
      <c r="Y104" s="38">
        <v>0.433</v>
      </c>
      <c r="Z104" s="37">
        <v>155</v>
      </c>
      <c r="AA104" s="37">
        <v>0.51</v>
      </c>
      <c r="AC104" s="34">
        <v>57.3</v>
      </c>
      <c r="AD104" s="34">
        <f t="shared" si="6"/>
        <v>57</v>
      </c>
      <c r="AE104" s="38">
        <v>2.9</v>
      </c>
      <c r="AF104" s="40">
        <v>2.3630999999999998</v>
      </c>
      <c r="AG104" s="41">
        <v>236.30999999999997</v>
      </c>
      <c r="AH104" s="40">
        <v>0.39450000000000002</v>
      </c>
      <c r="AI104" s="41">
        <v>196.85999999999999</v>
      </c>
    </row>
    <row r="105" spans="1:52" s="45" customFormat="1" x14ac:dyDescent="0.35">
      <c r="A105" s="42" t="s">
        <v>41</v>
      </c>
      <c r="B105" s="42">
        <v>10</v>
      </c>
      <c r="C105" s="42" t="s">
        <v>81</v>
      </c>
      <c r="D105" s="43">
        <v>44886</v>
      </c>
      <c r="E105" s="43">
        <v>44886</v>
      </c>
      <c r="F105" s="44" t="s">
        <v>135</v>
      </c>
      <c r="G105" s="42" t="s">
        <v>17</v>
      </c>
      <c r="H105" s="42" t="s">
        <v>133</v>
      </c>
      <c r="I105" s="42">
        <v>300</v>
      </c>
      <c r="J105" s="42">
        <v>1</v>
      </c>
      <c r="K105" s="42">
        <v>50</v>
      </c>
      <c r="L105" s="42">
        <v>30</v>
      </c>
      <c r="M105" s="45" t="s">
        <v>29</v>
      </c>
      <c r="N105" s="46">
        <v>0.2</v>
      </c>
      <c r="O105" s="42">
        <v>1000</v>
      </c>
      <c r="P105" s="42"/>
      <c r="Q105" s="42"/>
      <c r="R105" s="42"/>
      <c r="S105" s="46">
        <v>7.556</v>
      </c>
      <c r="T105" s="46">
        <v>18.399999999999999</v>
      </c>
      <c r="U105" s="47">
        <v>1564</v>
      </c>
      <c r="V105" s="46"/>
      <c r="W105" s="46">
        <v>152</v>
      </c>
      <c r="X105" s="46">
        <v>160.4</v>
      </c>
      <c r="Y105" s="46">
        <v>2.27</v>
      </c>
      <c r="Z105" s="45">
        <v>103.7</v>
      </c>
      <c r="AA105" s="45">
        <v>0.66</v>
      </c>
      <c r="AC105" s="42">
        <v>62.8</v>
      </c>
      <c r="AD105" s="42">
        <f t="shared" si="6"/>
        <v>63</v>
      </c>
      <c r="AE105" s="46">
        <v>5.22</v>
      </c>
      <c r="AF105" s="49">
        <v>2.4975000000000001</v>
      </c>
      <c r="AG105" s="50">
        <v>249.75</v>
      </c>
      <c r="AH105" s="49">
        <v>0.53310000000000002</v>
      </c>
      <c r="AI105" s="50">
        <v>196.44</v>
      </c>
      <c r="AU105" s="45" t="s">
        <v>117</v>
      </c>
      <c r="AV105" s="45" t="s">
        <v>118</v>
      </c>
      <c r="AW105" s="45" t="s">
        <v>119</v>
      </c>
      <c r="AX105" s="45">
        <v>75.2</v>
      </c>
      <c r="AY105" s="45">
        <v>114</v>
      </c>
      <c r="AZ105" s="45">
        <f>AY105-AX105</f>
        <v>38.799999999999997</v>
      </c>
    </row>
    <row r="106" spans="1:52" s="4" customFormat="1" x14ac:dyDescent="0.35">
      <c r="A106" s="15" t="s">
        <v>41</v>
      </c>
      <c r="B106" s="15">
        <v>10</v>
      </c>
      <c r="C106" s="15" t="s">
        <v>81</v>
      </c>
      <c r="D106" s="16">
        <v>44886</v>
      </c>
      <c r="E106" s="16">
        <v>44886</v>
      </c>
      <c r="F106" s="17" t="s">
        <v>135</v>
      </c>
      <c r="G106" s="18" t="s">
        <v>97</v>
      </c>
      <c r="H106" s="15"/>
      <c r="I106" s="15">
        <v>300</v>
      </c>
      <c r="J106" s="15">
        <v>1</v>
      </c>
      <c r="K106" s="15">
        <v>50</v>
      </c>
      <c r="L106" s="15">
        <v>30</v>
      </c>
      <c r="M106" s="4" t="s">
        <v>29</v>
      </c>
      <c r="N106" s="20">
        <v>0.2</v>
      </c>
      <c r="O106" s="15">
        <v>1000</v>
      </c>
      <c r="P106" s="15"/>
      <c r="Q106" s="15"/>
      <c r="R106" s="15"/>
      <c r="S106" s="20">
        <v>7.44</v>
      </c>
      <c r="T106" s="20">
        <v>18</v>
      </c>
      <c r="U106" s="21">
        <v>1570</v>
      </c>
      <c r="V106" s="20"/>
      <c r="W106" s="20">
        <v>82</v>
      </c>
      <c r="X106" s="20">
        <v>153</v>
      </c>
      <c r="Y106" s="20">
        <v>2.89</v>
      </c>
      <c r="Z106" s="4">
        <v>101.8</v>
      </c>
      <c r="AA106" s="4">
        <v>1.57</v>
      </c>
      <c r="AC106" s="15">
        <v>66.900000000000006</v>
      </c>
      <c r="AD106" s="15">
        <f t="shared" si="6"/>
        <v>67</v>
      </c>
      <c r="AE106" s="20">
        <v>3.57</v>
      </c>
      <c r="AF106" s="23">
        <v>2.1947999999999999</v>
      </c>
      <c r="AG106" s="22">
        <v>219.48</v>
      </c>
      <c r="AH106" s="23">
        <v>0.38879999999999998</v>
      </c>
      <c r="AI106" s="22">
        <v>180.6</v>
      </c>
      <c r="AK106" s="4">
        <v>130</v>
      </c>
      <c r="AL106" s="4">
        <v>100</v>
      </c>
      <c r="AM106" s="4">
        <v>93.9</v>
      </c>
      <c r="AN106" s="4">
        <v>89.5</v>
      </c>
      <c r="AO106" s="4">
        <v>89.5</v>
      </c>
      <c r="AP106" s="4">
        <v>87.3</v>
      </c>
      <c r="AQ106" s="4">
        <v>86.5</v>
      </c>
      <c r="AR106" s="4">
        <v>85.4</v>
      </c>
      <c r="AS106" s="4">
        <v>84</v>
      </c>
      <c r="AT106" s="4">
        <v>83.2</v>
      </c>
      <c r="AU106" s="4" t="s">
        <v>73</v>
      </c>
      <c r="AV106" s="4" t="s">
        <v>73</v>
      </c>
      <c r="AW106" s="4" t="s">
        <v>73</v>
      </c>
      <c r="AX106" s="4" t="s">
        <v>73</v>
      </c>
      <c r="AY106" s="4" t="s">
        <v>73</v>
      </c>
      <c r="AZ106" s="4" t="s">
        <v>73</v>
      </c>
    </row>
    <row r="107" spans="1:52" s="37" customFormat="1" x14ac:dyDescent="0.35">
      <c r="A107" s="34" t="s">
        <v>41</v>
      </c>
      <c r="B107" s="34">
        <v>10</v>
      </c>
      <c r="C107" s="34" t="s">
        <v>81</v>
      </c>
      <c r="D107" s="35">
        <v>44886</v>
      </c>
      <c r="E107" s="35">
        <v>44886</v>
      </c>
      <c r="F107" s="36" t="s">
        <v>135</v>
      </c>
      <c r="G107" s="34" t="s">
        <v>98</v>
      </c>
      <c r="H107" s="34"/>
      <c r="I107" s="34">
        <v>300</v>
      </c>
      <c r="J107" s="34">
        <v>1</v>
      </c>
      <c r="K107" s="34">
        <v>50</v>
      </c>
      <c r="L107" s="34">
        <v>30</v>
      </c>
      <c r="M107" s="37" t="s">
        <v>29</v>
      </c>
      <c r="N107" s="38">
        <v>0.2</v>
      </c>
      <c r="O107" s="34">
        <v>1000</v>
      </c>
      <c r="P107" s="34"/>
      <c r="Q107" s="34">
        <v>200</v>
      </c>
      <c r="R107" s="34">
        <v>30</v>
      </c>
      <c r="S107" s="38">
        <v>7.4109999999999996</v>
      </c>
      <c r="T107" s="38">
        <v>18</v>
      </c>
      <c r="U107" s="39">
        <v>1568</v>
      </c>
      <c r="V107" s="38"/>
      <c r="W107" s="38">
        <v>83.4</v>
      </c>
      <c r="X107" s="38">
        <v>141.6</v>
      </c>
      <c r="Y107" s="38">
        <v>3.13</v>
      </c>
      <c r="Z107" s="37">
        <v>108.6</v>
      </c>
      <c r="AA107" s="37">
        <v>2.2999999999999998</v>
      </c>
      <c r="AC107" s="34">
        <v>67.400000000000006</v>
      </c>
      <c r="AD107" s="34">
        <f t="shared" si="6"/>
        <v>67</v>
      </c>
      <c r="AE107" s="38">
        <v>3.64</v>
      </c>
      <c r="AF107" s="40">
        <v>2.1393</v>
      </c>
      <c r="AG107" s="41">
        <v>213.93</v>
      </c>
      <c r="AH107" s="40">
        <v>0.37890000000000001</v>
      </c>
      <c r="AI107" s="41">
        <v>176.04</v>
      </c>
      <c r="AU107" s="37" t="s">
        <v>120</v>
      </c>
      <c r="AV107" s="37" t="s">
        <v>121</v>
      </c>
      <c r="AW107" s="37" t="s">
        <v>122</v>
      </c>
      <c r="AX107" s="37">
        <v>61.3</v>
      </c>
      <c r="AY107" s="37">
        <v>105</v>
      </c>
      <c r="AZ107" s="37">
        <f>AY107-AX107</f>
        <v>43.7</v>
      </c>
    </row>
    <row r="108" spans="1:52" s="45" customFormat="1" x14ac:dyDescent="0.35">
      <c r="A108" s="42" t="s">
        <v>41</v>
      </c>
      <c r="B108" s="42">
        <v>10</v>
      </c>
      <c r="C108" s="42" t="s">
        <v>82</v>
      </c>
      <c r="D108" s="43">
        <v>44900</v>
      </c>
      <c r="E108" s="43">
        <v>44900</v>
      </c>
      <c r="F108" s="44" t="s">
        <v>135</v>
      </c>
      <c r="G108" s="42" t="s">
        <v>17</v>
      </c>
      <c r="H108" s="42" t="s">
        <v>83</v>
      </c>
      <c r="I108" s="42">
        <v>300</v>
      </c>
      <c r="J108" s="42">
        <v>1</v>
      </c>
      <c r="K108" s="42">
        <v>50</v>
      </c>
      <c r="L108" s="42">
        <v>30</v>
      </c>
      <c r="M108" s="45" t="s">
        <v>29</v>
      </c>
      <c r="N108" s="46">
        <v>0.2</v>
      </c>
      <c r="O108" s="42">
        <v>1000</v>
      </c>
      <c r="P108" s="42"/>
      <c r="Q108" s="42"/>
      <c r="R108" s="42"/>
      <c r="S108" s="46">
        <v>7.335</v>
      </c>
      <c r="T108" s="46">
        <v>21.8</v>
      </c>
      <c r="U108" s="47">
        <v>1616</v>
      </c>
      <c r="V108" s="46"/>
      <c r="W108" s="46">
        <v>149</v>
      </c>
      <c r="X108" s="50">
        <v>232.9</v>
      </c>
      <c r="Y108" s="46">
        <v>2.78</v>
      </c>
      <c r="Z108" s="45">
        <v>171.8</v>
      </c>
      <c r="AA108" s="45">
        <v>0.27500000000000002</v>
      </c>
      <c r="AB108" s="45">
        <v>737</v>
      </c>
      <c r="AC108" s="42">
        <v>63.7</v>
      </c>
      <c r="AD108" s="42">
        <f t="shared" si="6"/>
        <v>64</v>
      </c>
      <c r="AE108" s="46">
        <v>4.92</v>
      </c>
      <c r="AF108" s="49">
        <v>3.2517000000000005</v>
      </c>
      <c r="AG108" s="50">
        <v>325.17000000000007</v>
      </c>
      <c r="AH108" s="49">
        <v>0.59748000000000001</v>
      </c>
      <c r="AI108" s="50">
        <v>265.42200000000003</v>
      </c>
      <c r="AW108" s="45">
        <v>117</v>
      </c>
      <c r="AX108" s="45">
        <v>95</v>
      </c>
      <c r="AY108" s="45">
        <v>157</v>
      </c>
      <c r="AZ108" s="45">
        <f>AY108-AX108</f>
        <v>62</v>
      </c>
    </row>
    <row r="109" spans="1:52" s="4" customFormat="1" x14ac:dyDescent="0.35">
      <c r="A109" s="15" t="s">
        <v>41</v>
      </c>
      <c r="B109" s="15">
        <v>10</v>
      </c>
      <c r="C109" s="15" t="s">
        <v>82</v>
      </c>
      <c r="D109" s="16">
        <v>44900</v>
      </c>
      <c r="E109" s="16">
        <v>44900</v>
      </c>
      <c r="F109" s="17" t="s">
        <v>135</v>
      </c>
      <c r="G109" s="18" t="s">
        <v>97</v>
      </c>
      <c r="H109" s="15"/>
      <c r="I109" s="15">
        <v>300</v>
      </c>
      <c r="J109" s="15">
        <v>1</v>
      </c>
      <c r="K109" s="15">
        <v>50</v>
      </c>
      <c r="L109" s="15">
        <v>30</v>
      </c>
      <c r="M109" s="4" t="s">
        <v>29</v>
      </c>
      <c r="N109" s="20">
        <v>0.2</v>
      </c>
      <c r="O109" s="15">
        <v>1000</v>
      </c>
      <c r="P109" s="15"/>
      <c r="Q109" s="15"/>
      <c r="R109" s="15"/>
      <c r="S109" s="20">
        <v>7.3780000000000001</v>
      </c>
      <c r="T109" s="20">
        <v>20.2</v>
      </c>
      <c r="U109" s="21">
        <v>1595</v>
      </c>
      <c r="V109" s="20"/>
      <c r="W109" s="20">
        <v>60</v>
      </c>
      <c r="X109" s="22">
        <v>204</v>
      </c>
      <c r="Y109" s="20">
        <v>0.73799999999999999</v>
      </c>
      <c r="Z109" s="4">
        <v>164.9</v>
      </c>
      <c r="AA109" s="4">
        <v>2.8000000000000001E-2</v>
      </c>
      <c r="AB109" s="4">
        <v>585</v>
      </c>
      <c r="AC109" s="15">
        <v>66.3</v>
      </c>
      <c r="AD109" s="15">
        <f t="shared" si="6"/>
        <v>66</v>
      </c>
      <c r="AE109" s="20">
        <v>2.92</v>
      </c>
      <c r="AF109" s="23">
        <v>2.60961</v>
      </c>
      <c r="AG109" s="22">
        <v>260.96100000000001</v>
      </c>
      <c r="AH109" s="23">
        <v>0.3402</v>
      </c>
      <c r="AI109" s="22">
        <v>226.941</v>
      </c>
      <c r="AK109" s="4">
        <v>120</v>
      </c>
      <c r="AL109" s="4">
        <v>105</v>
      </c>
      <c r="AM109" s="4">
        <v>81.900000000000006</v>
      </c>
      <c r="AN109" s="4">
        <v>68.900000000000006</v>
      </c>
      <c r="AO109" s="4">
        <v>63</v>
      </c>
      <c r="AP109" s="4">
        <v>62</v>
      </c>
      <c r="AQ109" s="4">
        <v>61</v>
      </c>
      <c r="AR109" s="4">
        <v>60.7</v>
      </c>
      <c r="AS109" s="4">
        <v>60.5</v>
      </c>
      <c r="AT109" s="4">
        <v>60</v>
      </c>
      <c r="AW109" s="4">
        <v>106</v>
      </c>
      <c r="AX109" s="4">
        <v>80</v>
      </c>
      <c r="AY109" s="4">
        <v>127</v>
      </c>
      <c r="AZ109" s="4">
        <f t="shared" ref="AZ109:AZ110" si="11">AY109-AX109</f>
        <v>47</v>
      </c>
    </row>
    <row r="110" spans="1:52" s="37" customFormat="1" x14ac:dyDescent="0.35">
      <c r="A110" s="34" t="s">
        <v>41</v>
      </c>
      <c r="B110" s="34">
        <v>10</v>
      </c>
      <c r="C110" s="34" t="s">
        <v>82</v>
      </c>
      <c r="D110" s="35">
        <v>44900</v>
      </c>
      <c r="E110" s="35">
        <v>44900</v>
      </c>
      <c r="F110" s="36" t="s">
        <v>135</v>
      </c>
      <c r="G110" s="34" t="s">
        <v>98</v>
      </c>
      <c r="H110" s="34"/>
      <c r="I110" s="34">
        <v>300</v>
      </c>
      <c r="J110" s="34">
        <v>1</v>
      </c>
      <c r="K110" s="34">
        <v>50</v>
      </c>
      <c r="L110" s="34">
        <v>30</v>
      </c>
      <c r="M110" s="37" t="s">
        <v>29</v>
      </c>
      <c r="N110" s="38">
        <v>0.2</v>
      </c>
      <c r="O110" s="34">
        <v>1000</v>
      </c>
      <c r="P110" s="34"/>
      <c r="Q110" s="34">
        <v>250</v>
      </c>
      <c r="R110" s="34">
        <v>30</v>
      </c>
      <c r="S110" s="38">
        <v>7.4050000000000002</v>
      </c>
      <c r="T110" s="38">
        <v>19.7</v>
      </c>
      <c r="U110" s="39">
        <v>1599</v>
      </c>
      <c r="V110" s="38"/>
      <c r="W110" s="38">
        <v>63</v>
      </c>
      <c r="X110" s="41">
        <v>200.1</v>
      </c>
      <c r="Y110" s="38">
        <v>0.39300000000000002</v>
      </c>
      <c r="Z110" s="37">
        <v>182.3</v>
      </c>
      <c r="AA110" s="37">
        <v>1.54</v>
      </c>
      <c r="AC110" s="34">
        <v>61.5</v>
      </c>
      <c r="AD110" s="34">
        <f t="shared" si="6"/>
        <v>62</v>
      </c>
      <c r="AE110" s="38">
        <v>2.99</v>
      </c>
      <c r="AF110" s="40">
        <v>2.5070999999999999</v>
      </c>
      <c r="AG110" s="41">
        <v>250.70999999999998</v>
      </c>
      <c r="AH110" s="40">
        <v>0.30870000000000003</v>
      </c>
      <c r="AI110" s="41">
        <v>219.83999999999997</v>
      </c>
      <c r="AW110" s="37">
        <v>117</v>
      </c>
      <c r="AX110" s="37">
        <v>78</v>
      </c>
      <c r="AY110" s="37">
        <v>118</v>
      </c>
      <c r="AZ110" s="37">
        <f t="shared" si="11"/>
        <v>40</v>
      </c>
    </row>
    <row r="111" spans="1:52" s="45" customFormat="1" x14ac:dyDescent="0.35">
      <c r="A111" s="42" t="s">
        <v>41</v>
      </c>
      <c r="B111" s="42">
        <v>10</v>
      </c>
      <c r="C111" s="42" t="s">
        <v>84</v>
      </c>
      <c r="D111" s="43">
        <v>44914</v>
      </c>
      <c r="E111" s="43">
        <v>44914</v>
      </c>
      <c r="F111" s="44" t="s">
        <v>135</v>
      </c>
      <c r="G111" s="42" t="s">
        <v>17</v>
      </c>
      <c r="H111" s="42"/>
      <c r="I111" s="42">
        <v>300</v>
      </c>
      <c r="J111" s="42">
        <v>1</v>
      </c>
      <c r="K111" s="42">
        <v>50</v>
      </c>
      <c r="L111" s="42">
        <v>30</v>
      </c>
      <c r="M111" s="45" t="s">
        <v>29</v>
      </c>
      <c r="N111" s="46">
        <v>0.2</v>
      </c>
      <c r="O111" s="42">
        <v>1000</v>
      </c>
      <c r="P111" s="42"/>
      <c r="Q111" s="42"/>
      <c r="R111" s="42"/>
      <c r="S111" s="46">
        <v>7.49</v>
      </c>
      <c r="T111" s="46">
        <v>17.7</v>
      </c>
      <c r="U111" s="47">
        <v>1590</v>
      </c>
      <c r="V111" s="46"/>
      <c r="W111" s="46">
        <v>150</v>
      </c>
      <c r="X111" s="50">
        <v>218</v>
      </c>
      <c r="Y111" s="46">
        <v>1.7</v>
      </c>
      <c r="Z111" s="45">
        <v>154.9</v>
      </c>
      <c r="AA111" s="45">
        <v>1.17</v>
      </c>
      <c r="AC111" s="42">
        <v>70.8</v>
      </c>
      <c r="AD111" s="42">
        <f t="shared" si="6"/>
        <v>71</v>
      </c>
      <c r="AE111" s="46">
        <v>7.41</v>
      </c>
      <c r="AF111" s="49">
        <v>2.6694</v>
      </c>
      <c r="AG111" s="50">
        <v>266.94</v>
      </c>
      <c r="AH111" s="49">
        <v>0.48533999999999999</v>
      </c>
      <c r="AI111" s="50">
        <v>218.40600000000001</v>
      </c>
      <c r="AW111" s="45">
        <v>117</v>
      </c>
      <c r="AX111" s="45">
        <v>64</v>
      </c>
      <c r="AY111" s="45">
        <v>115</v>
      </c>
      <c r="AZ111" s="45">
        <f t="shared" ref="AZ111:AZ113" si="12">AY111-AX111</f>
        <v>51</v>
      </c>
    </row>
    <row r="112" spans="1:52" s="4" customFormat="1" x14ac:dyDescent="0.35">
      <c r="A112" s="15" t="s">
        <v>41</v>
      </c>
      <c r="B112" s="15">
        <v>10</v>
      </c>
      <c r="C112" s="15" t="s">
        <v>84</v>
      </c>
      <c r="D112" s="16">
        <v>44914</v>
      </c>
      <c r="E112" s="16">
        <v>44914</v>
      </c>
      <c r="F112" s="17" t="s">
        <v>135</v>
      </c>
      <c r="G112" s="18" t="s">
        <v>97</v>
      </c>
      <c r="H112" s="15"/>
      <c r="I112" s="15">
        <v>300</v>
      </c>
      <c r="J112" s="15">
        <v>1</v>
      </c>
      <c r="K112" s="15">
        <v>50</v>
      </c>
      <c r="L112" s="15">
        <v>30</v>
      </c>
      <c r="M112" s="4" t="s">
        <v>29</v>
      </c>
      <c r="N112" s="20">
        <v>0.2</v>
      </c>
      <c r="O112" s="15">
        <v>1000</v>
      </c>
      <c r="P112" s="15"/>
      <c r="Q112" s="15"/>
      <c r="R112" s="15"/>
      <c r="S112" s="20">
        <v>7.4589999999999996</v>
      </c>
      <c r="T112" s="20">
        <v>18</v>
      </c>
      <c r="U112" s="21">
        <v>1565</v>
      </c>
      <c r="V112" s="20"/>
      <c r="W112" s="20">
        <v>44</v>
      </c>
      <c r="X112" s="22">
        <v>139.5</v>
      </c>
      <c r="Y112" s="20">
        <v>0.7</v>
      </c>
      <c r="Z112" s="4">
        <v>140.80000000000001</v>
      </c>
      <c r="AA112" s="4">
        <v>1.41</v>
      </c>
      <c r="AC112" s="15">
        <v>68.400000000000006</v>
      </c>
      <c r="AD112" s="15">
        <f t="shared" si="6"/>
        <v>68</v>
      </c>
      <c r="AE112" s="20">
        <v>3.13</v>
      </c>
      <c r="AF112" s="23">
        <v>1.8201299999999998</v>
      </c>
      <c r="AG112" s="22">
        <v>182.01299999999998</v>
      </c>
      <c r="AH112" s="23">
        <v>0.22515000000000002</v>
      </c>
      <c r="AI112" s="22">
        <v>159.49799999999996</v>
      </c>
      <c r="AK112" s="4">
        <v>100</v>
      </c>
      <c r="AL112" s="4">
        <v>89</v>
      </c>
      <c r="AM112" s="4">
        <v>55.4</v>
      </c>
      <c r="AN112" s="4">
        <v>47.9</v>
      </c>
      <c r="AO112" s="4">
        <v>46.6</v>
      </c>
      <c r="AP112" s="4">
        <v>45.4</v>
      </c>
      <c r="AQ112" s="4">
        <v>44.4</v>
      </c>
      <c r="AR112" s="4">
        <v>44</v>
      </c>
      <c r="AS112" s="4">
        <v>42.7</v>
      </c>
      <c r="AT112" s="4">
        <v>42</v>
      </c>
      <c r="AW112" s="4">
        <v>117</v>
      </c>
      <c r="AX112" s="4">
        <v>45</v>
      </c>
      <c r="AY112" s="4">
        <v>101</v>
      </c>
      <c r="AZ112" s="4">
        <f t="shared" si="12"/>
        <v>56</v>
      </c>
    </row>
    <row r="113" spans="1:52" s="37" customFormat="1" x14ac:dyDescent="0.35">
      <c r="A113" s="34" t="s">
        <v>41</v>
      </c>
      <c r="B113" s="34">
        <v>10</v>
      </c>
      <c r="C113" s="34" t="s">
        <v>84</v>
      </c>
      <c r="D113" s="35">
        <v>44914</v>
      </c>
      <c r="E113" s="35">
        <v>44914</v>
      </c>
      <c r="F113" s="36" t="s">
        <v>135</v>
      </c>
      <c r="G113" s="34" t="s">
        <v>98</v>
      </c>
      <c r="H113" s="34"/>
      <c r="I113" s="34">
        <v>300</v>
      </c>
      <c r="J113" s="34">
        <v>1</v>
      </c>
      <c r="K113" s="34">
        <v>50</v>
      </c>
      <c r="L113" s="34">
        <v>30</v>
      </c>
      <c r="M113" s="37" t="s">
        <v>29</v>
      </c>
      <c r="N113" s="38">
        <v>0.2</v>
      </c>
      <c r="O113" s="34">
        <v>1000</v>
      </c>
      <c r="P113" s="34"/>
      <c r="Q113" s="34">
        <v>150</v>
      </c>
      <c r="R113" s="34">
        <v>30</v>
      </c>
      <c r="S113" s="38">
        <v>7.4539999999999997</v>
      </c>
      <c r="T113" s="38">
        <v>18.8</v>
      </c>
      <c r="U113" s="39">
        <v>1557</v>
      </c>
      <c r="V113" s="38"/>
      <c r="W113" s="38">
        <v>47</v>
      </c>
      <c r="X113" s="41">
        <v>161.1</v>
      </c>
      <c r="Y113" s="38">
        <v>0.85</v>
      </c>
      <c r="Z113" s="37">
        <v>140.69999999999999</v>
      </c>
      <c r="AA113" s="37">
        <v>0.70799999999999996</v>
      </c>
      <c r="AC113" s="34">
        <v>68.900000000000006</v>
      </c>
      <c r="AD113" s="34">
        <f t="shared" si="6"/>
        <v>69</v>
      </c>
      <c r="AE113" s="38">
        <v>3.15</v>
      </c>
      <c r="AF113" s="40">
        <v>1.82592</v>
      </c>
      <c r="AG113" s="41">
        <v>182.59200000000001</v>
      </c>
      <c r="AH113" s="40">
        <v>0.21276</v>
      </c>
      <c r="AI113" s="41">
        <v>161.31599999999997</v>
      </c>
      <c r="AW113" s="37">
        <v>129</v>
      </c>
      <c r="AX113" s="37">
        <v>44.9</v>
      </c>
      <c r="AY113" s="37">
        <v>113</v>
      </c>
      <c r="AZ113" s="37">
        <f t="shared" si="12"/>
        <v>68.099999999999994</v>
      </c>
    </row>
    <row r="114" spans="1:52" s="45" customFormat="1" ht="14.5" customHeight="1" x14ac:dyDescent="0.35">
      <c r="A114" s="42" t="s">
        <v>41</v>
      </c>
      <c r="B114" s="42">
        <v>10</v>
      </c>
      <c r="C114" s="42" t="s">
        <v>85</v>
      </c>
      <c r="D114" s="43">
        <v>44928</v>
      </c>
      <c r="E114" s="43">
        <v>44928</v>
      </c>
      <c r="F114" s="44" t="s">
        <v>135</v>
      </c>
      <c r="G114" s="42" t="s">
        <v>17</v>
      </c>
      <c r="H114" s="42" t="s">
        <v>89</v>
      </c>
      <c r="I114" s="42">
        <v>300</v>
      </c>
      <c r="J114" s="42">
        <v>1</v>
      </c>
      <c r="K114" s="42">
        <v>50</v>
      </c>
      <c r="L114" s="42">
        <v>30</v>
      </c>
      <c r="M114" s="45" t="s">
        <v>29</v>
      </c>
      <c r="N114" s="46">
        <v>0.2</v>
      </c>
      <c r="O114" s="42">
        <v>1000</v>
      </c>
      <c r="P114" s="42"/>
      <c r="Q114" s="42"/>
      <c r="R114" s="42"/>
      <c r="S114" s="46">
        <v>7.6280000000000001</v>
      </c>
      <c r="T114" s="46">
        <v>19.899999999999999</v>
      </c>
      <c r="U114" s="47">
        <v>1534</v>
      </c>
      <c r="V114" s="46"/>
      <c r="W114" s="46">
        <v>149.5</v>
      </c>
      <c r="X114" s="50">
        <v>244.9</v>
      </c>
      <c r="Y114" s="46">
        <v>0.161</v>
      </c>
      <c r="Z114" s="45">
        <v>192.8</v>
      </c>
      <c r="AA114" s="45">
        <v>0.21299999999999999</v>
      </c>
      <c r="AC114" s="42">
        <v>61.8</v>
      </c>
      <c r="AD114" s="42">
        <f t="shared" si="6"/>
        <v>62</v>
      </c>
      <c r="AE114" s="46">
        <v>4.3</v>
      </c>
      <c r="AF114" s="49">
        <v>2.95431</v>
      </c>
      <c r="AG114" s="50">
        <v>266.94</v>
      </c>
      <c r="AH114" s="49">
        <v>0.56687999999999994</v>
      </c>
      <c r="AI114" s="50">
        <v>218.40600000000001</v>
      </c>
    </row>
    <row r="115" spans="1:52" s="4" customFormat="1" x14ac:dyDescent="0.35">
      <c r="A115" s="15" t="s">
        <v>41</v>
      </c>
      <c r="B115" s="15">
        <v>10</v>
      </c>
      <c r="C115" s="15" t="s">
        <v>85</v>
      </c>
      <c r="D115" s="16">
        <v>44928</v>
      </c>
      <c r="E115" s="16">
        <v>44928</v>
      </c>
      <c r="F115" s="17" t="s">
        <v>135</v>
      </c>
      <c r="G115" s="18" t="s">
        <v>97</v>
      </c>
      <c r="H115" s="15" t="s">
        <v>89</v>
      </c>
      <c r="I115" s="15">
        <v>300</v>
      </c>
      <c r="J115" s="15">
        <v>1</v>
      </c>
      <c r="K115" s="15">
        <v>50</v>
      </c>
      <c r="L115" s="15">
        <v>30</v>
      </c>
      <c r="M115" s="4" t="s">
        <v>29</v>
      </c>
      <c r="N115" s="20">
        <v>0.2</v>
      </c>
      <c r="O115" s="15">
        <v>1000</v>
      </c>
      <c r="P115" s="15"/>
      <c r="Q115" s="15"/>
      <c r="R115" s="15"/>
      <c r="S115" s="20">
        <v>7.5419999999999998</v>
      </c>
      <c r="T115" s="20">
        <v>19.600000000000001</v>
      </c>
      <c r="U115" s="21">
        <v>1552</v>
      </c>
      <c r="V115" s="20"/>
      <c r="W115" s="20">
        <v>45.3</v>
      </c>
      <c r="X115" s="22">
        <v>207</v>
      </c>
      <c r="Y115" s="20">
        <v>0.20799999999999999</v>
      </c>
      <c r="Z115" s="4">
        <v>176.1</v>
      </c>
      <c r="AA115" s="4">
        <v>0.42899999999999999</v>
      </c>
      <c r="AC115" s="15">
        <v>60.3</v>
      </c>
      <c r="AD115" s="15">
        <f t="shared" si="6"/>
        <v>60</v>
      </c>
      <c r="AE115" s="20">
        <v>2.2799999999999998</v>
      </c>
      <c r="AF115" s="23">
        <v>2.29671</v>
      </c>
      <c r="AG115" s="22">
        <v>182.01299999999998</v>
      </c>
      <c r="AH115" s="23">
        <v>0.28935</v>
      </c>
      <c r="AI115" s="22">
        <v>159.49799999999996</v>
      </c>
      <c r="AK115" s="4">
        <v>80</v>
      </c>
      <c r="AL115" s="4">
        <v>74.8</v>
      </c>
      <c r="AM115" s="4">
        <v>55.8</v>
      </c>
      <c r="AN115" s="4">
        <v>47.3</v>
      </c>
      <c r="AO115" s="4">
        <v>47.45</v>
      </c>
      <c r="AP115" s="4">
        <v>46.05</v>
      </c>
      <c r="AQ115" s="4">
        <v>45.8</v>
      </c>
      <c r="AT115" s="4">
        <v>45.3</v>
      </c>
    </row>
    <row r="116" spans="1:52" s="37" customFormat="1" x14ac:dyDescent="0.35">
      <c r="A116" s="34" t="s">
        <v>41</v>
      </c>
      <c r="B116" s="34">
        <v>10</v>
      </c>
      <c r="C116" s="34" t="s">
        <v>85</v>
      </c>
      <c r="D116" s="35">
        <v>44928</v>
      </c>
      <c r="E116" s="35">
        <v>44928</v>
      </c>
      <c r="F116" s="36" t="s">
        <v>135</v>
      </c>
      <c r="G116" s="34" t="s">
        <v>98</v>
      </c>
      <c r="H116" s="34" t="s">
        <v>89</v>
      </c>
      <c r="I116" s="34">
        <v>300</v>
      </c>
      <c r="J116" s="34">
        <v>1</v>
      </c>
      <c r="K116" s="34">
        <v>50</v>
      </c>
      <c r="L116" s="34">
        <v>30</v>
      </c>
      <c r="M116" s="37" t="s">
        <v>29</v>
      </c>
      <c r="N116" s="38">
        <v>0.2</v>
      </c>
      <c r="O116" s="34">
        <v>1000</v>
      </c>
      <c r="P116" s="34"/>
      <c r="Q116" s="34">
        <v>125</v>
      </c>
      <c r="R116" s="34">
        <v>30</v>
      </c>
      <c r="S116" s="38" t="s">
        <v>90</v>
      </c>
      <c r="T116" s="38">
        <v>19.399999999999999</v>
      </c>
      <c r="U116" s="39">
        <v>1450</v>
      </c>
      <c r="V116" s="38"/>
      <c r="W116" s="38">
        <v>56.55</v>
      </c>
      <c r="X116" s="41">
        <v>213.6</v>
      </c>
      <c r="Y116" s="38">
        <v>0.104</v>
      </c>
      <c r="Z116" s="37">
        <v>178.6</v>
      </c>
      <c r="AA116" s="37">
        <v>0.94599999999999995</v>
      </c>
      <c r="AC116" s="34">
        <v>64.8</v>
      </c>
      <c r="AD116" s="34">
        <f t="shared" si="6"/>
        <v>65</v>
      </c>
      <c r="AE116" s="38">
        <v>2.38</v>
      </c>
      <c r="AF116" s="40">
        <v>2.3269799999999998</v>
      </c>
      <c r="AG116" s="41">
        <v>182.59200000000001</v>
      </c>
      <c r="AH116" s="40">
        <v>0.30758999999999997</v>
      </c>
      <c r="AI116" s="41">
        <v>161.31599999999997</v>
      </c>
    </row>
    <row r="117" spans="1:52" s="45" customFormat="1" x14ac:dyDescent="0.35">
      <c r="A117" s="42" t="s">
        <v>41</v>
      </c>
      <c r="B117" s="42">
        <v>10</v>
      </c>
      <c r="C117" s="42" t="s">
        <v>86</v>
      </c>
      <c r="D117" s="43">
        <v>44942</v>
      </c>
      <c r="E117" s="43">
        <v>44942</v>
      </c>
      <c r="F117" s="44" t="s">
        <v>135</v>
      </c>
      <c r="G117" s="42" t="s">
        <v>17</v>
      </c>
      <c r="I117" s="42">
        <v>300</v>
      </c>
      <c r="J117" s="42">
        <v>1</v>
      </c>
      <c r="K117" s="42">
        <v>50</v>
      </c>
      <c r="L117" s="42">
        <v>30</v>
      </c>
      <c r="M117" s="45" t="s">
        <v>29</v>
      </c>
      <c r="N117" s="46">
        <v>0.2</v>
      </c>
      <c r="O117" s="42">
        <v>1000</v>
      </c>
      <c r="P117" s="42"/>
      <c r="Q117" s="42"/>
      <c r="R117" s="42"/>
      <c r="S117" s="46">
        <v>7.2530000000000001</v>
      </c>
      <c r="T117" s="46">
        <v>19.8</v>
      </c>
      <c r="U117" s="47">
        <v>1247</v>
      </c>
      <c r="V117" s="46"/>
      <c r="W117" s="46">
        <v>82.75</v>
      </c>
      <c r="X117" s="50">
        <v>122</v>
      </c>
      <c r="Y117" s="46">
        <v>0.875</v>
      </c>
      <c r="Z117" s="45">
        <v>80.430000000000007</v>
      </c>
      <c r="AA117" s="45">
        <v>0.13</v>
      </c>
      <c r="AB117" s="45">
        <v>422</v>
      </c>
      <c r="AC117" s="42">
        <v>41.3</v>
      </c>
      <c r="AD117" s="42">
        <f t="shared" si="6"/>
        <v>41</v>
      </c>
      <c r="AE117" s="46">
        <v>2.78</v>
      </c>
      <c r="AF117" s="49">
        <v>1.8772500000000001</v>
      </c>
      <c r="AG117" s="50">
        <v>266.94</v>
      </c>
      <c r="AH117" s="49">
        <v>0.38897999999999999</v>
      </c>
      <c r="AI117" s="50">
        <v>218.40600000000001</v>
      </c>
      <c r="AU117" s="45">
        <v>3</v>
      </c>
      <c r="AV117" s="45">
        <v>1.6E-2</v>
      </c>
      <c r="AW117" s="45">
        <v>95</v>
      </c>
      <c r="AX117" s="45">
        <v>50.6</v>
      </c>
      <c r="AY117" s="45">
        <v>103</v>
      </c>
      <c r="AZ117" s="45">
        <f>AY117-AX117</f>
        <v>52.4</v>
      </c>
    </row>
    <row r="118" spans="1:52" s="4" customFormat="1" x14ac:dyDescent="0.35">
      <c r="A118" s="15" t="s">
        <v>41</v>
      </c>
      <c r="B118" s="15">
        <v>10</v>
      </c>
      <c r="C118" s="15" t="s">
        <v>86</v>
      </c>
      <c r="D118" s="16">
        <v>44942</v>
      </c>
      <c r="E118" s="16">
        <v>44942</v>
      </c>
      <c r="F118" s="17" t="s">
        <v>135</v>
      </c>
      <c r="G118" s="18" t="s">
        <v>97</v>
      </c>
      <c r="H118" s="15"/>
      <c r="I118" s="15">
        <v>300</v>
      </c>
      <c r="J118" s="15">
        <v>1</v>
      </c>
      <c r="K118" s="15">
        <v>50</v>
      </c>
      <c r="L118" s="15">
        <v>30</v>
      </c>
      <c r="M118" s="4" t="s">
        <v>29</v>
      </c>
      <c r="N118" s="20">
        <v>0.2</v>
      </c>
      <c r="O118" s="15">
        <v>1000</v>
      </c>
      <c r="P118" s="15"/>
      <c r="Q118" s="15"/>
      <c r="R118" s="15"/>
      <c r="S118" s="20">
        <v>7.4539999999999997</v>
      </c>
      <c r="T118" s="20">
        <v>19.100000000000001</v>
      </c>
      <c r="U118" s="21">
        <v>1252</v>
      </c>
      <c r="V118" s="20"/>
      <c r="W118" s="20">
        <v>17.649999999999999</v>
      </c>
      <c r="X118" s="22">
        <v>80.13</v>
      </c>
      <c r="Y118" s="20">
        <v>0.59</v>
      </c>
      <c r="Z118" s="4">
        <v>72.98</v>
      </c>
      <c r="AA118" s="4">
        <v>0.73199999999999998</v>
      </c>
      <c r="AB118" s="4">
        <v>278</v>
      </c>
      <c r="AC118" s="15">
        <v>39.799999999999997</v>
      </c>
      <c r="AD118" s="15">
        <f t="shared" si="6"/>
        <v>40</v>
      </c>
      <c r="AE118" s="20">
        <v>1.1100000000000001</v>
      </c>
      <c r="AF118" s="23">
        <v>1.0639799999999999</v>
      </c>
      <c r="AG118" s="22">
        <v>182.01299999999998</v>
      </c>
      <c r="AH118" s="23">
        <v>0.11873999999999998</v>
      </c>
      <c r="AI118" s="22">
        <v>159.49799999999996</v>
      </c>
      <c r="AK118" s="4">
        <v>55.2</v>
      </c>
      <c r="AL118" s="53">
        <v>47.65</v>
      </c>
      <c r="AM118" s="53">
        <v>37.549999999999997</v>
      </c>
      <c r="AN118" s="53">
        <v>22.049999999999997</v>
      </c>
      <c r="AO118" s="4">
        <v>21</v>
      </c>
      <c r="AP118" s="4">
        <v>20.799999999999997</v>
      </c>
      <c r="AQ118" s="4">
        <v>19.2</v>
      </c>
      <c r="AT118" s="4">
        <v>17.649999999999999</v>
      </c>
      <c r="AU118" s="4">
        <v>3</v>
      </c>
      <c r="AV118" s="4">
        <v>1.6E-2</v>
      </c>
      <c r="AW118" s="4">
        <v>95</v>
      </c>
      <c r="AX118" s="4" t="s">
        <v>123</v>
      </c>
      <c r="AY118" s="4">
        <v>85.2</v>
      </c>
      <c r="AZ118" s="4">
        <f>AY118-28.9</f>
        <v>56.300000000000004</v>
      </c>
    </row>
    <row r="119" spans="1:52" s="37" customFormat="1" x14ac:dyDescent="0.35">
      <c r="A119" s="34" t="s">
        <v>41</v>
      </c>
      <c r="B119" s="34">
        <v>10</v>
      </c>
      <c r="C119" s="34" t="s">
        <v>86</v>
      </c>
      <c r="D119" s="35">
        <v>44942</v>
      </c>
      <c r="E119" s="35">
        <v>44942</v>
      </c>
      <c r="F119" s="36" t="s">
        <v>135</v>
      </c>
      <c r="G119" s="34" t="s">
        <v>98</v>
      </c>
      <c r="H119" s="34"/>
      <c r="I119" s="34">
        <v>300</v>
      </c>
      <c r="J119" s="34">
        <v>1</v>
      </c>
      <c r="K119" s="34">
        <v>50</v>
      </c>
      <c r="L119" s="34">
        <v>30</v>
      </c>
      <c r="M119" s="37" t="s">
        <v>29</v>
      </c>
      <c r="N119" s="38">
        <v>0.2</v>
      </c>
      <c r="O119" s="34">
        <v>1000</v>
      </c>
      <c r="P119" s="34"/>
      <c r="Q119" s="34">
        <v>165</v>
      </c>
      <c r="R119" s="34">
        <v>60</v>
      </c>
      <c r="S119" s="38">
        <v>7.3579999999999997</v>
      </c>
      <c r="T119" s="38">
        <v>19</v>
      </c>
      <c r="U119" s="39">
        <v>1261</v>
      </c>
      <c r="V119" s="38"/>
      <c r="W119" s="38">
        <v>24.25</v>
      </c>
      <c r="X119" s="41">
        <v>87.73</v>
      </c>
      <c r="Y119" s="38">
        <v>1.38</v>
      </c>
      <c r="Z119" s="37">
        <v>70.64</v>
      </c>
      <c r="AA119" s="37">
        <v>0.42</v>
      </c>
      <c r="AC119" s="34">
        <v>39.9</v>
      </c>
      <c r="AD119" s="34">
        <f t="shared" si="6"/>
        <v>40</v>
      </c>
      <c r="AE119" s="38">
        <v>1.23</v>
      </c>
      <c r="AF119" s="40">
        <v>1.1360700000000001</v>
      </c>
      <c r="AG119" s="41">
        <v>182.59200000000001</v>
      </c>
      <c r="AH119" s="40">
        <v>0.14367000000000002</v>
      </c>
      <c r="AI119" s="41">
        <v>161.31599999999997</v>
      </c>
      <c r="AU119" s="37" t="s">
        <v>124</v>
      </c>
      <c r="AV119" s="37" t="s">
        <v>125</v>
      </c>
      <c r="AW119" s="37" t="s">
        <v>126</v>
      </c>
      <c r="AX119" s="37" t="s">
        <v>73</v>
      </c>
      <c r="AY119" s="37" t="s">
        <v>73</v>
      </c>
      <c r="AZ119" s="37" t="s">
        <v>73</v>
      </c>
    </row>
    <row r="120" spans="1:52" s="45" customFormat="1" x14ac:dyDescent="0.35">
      <c r="A120" s="42" t="s">
        <v>15</v>
      </c>
      <c r="B120" s="42">
        <v>10</v>
      </c>
      <c r="C120" s="42" t="s">
        <v>87</v>
      </c>
      <c r="D120" s="43">
        <v>44956</v>
      </c>
      <c r="E120" s="43">
        <v>44956</v>
      </c>
      <c r="F120" s="44" t="s">
        <v>135</v>
      </c>
      <c r="G120" s="42" t="s">
        <v>17</v>
      </c>
      <c r="H120" s="42"/>
      <c r="I120" s="42">
        <v>300</v>
      </c>
      <c r="J120" s="42">
        <v>1</v>
      </c>
      <c r="K120" s="42">
        <v>50</v>
      </c>
      <c r="L120" s="42">
        <v>30</v>
      </c>
      <c r="M120" s="45" t="s">
        <v>29</v>
      </c>
      <c r="N120" s="46">
        <v>0.2</v>
      </c>
      <c r="O120" s="42">
        <v>1000</v>
      </c>
      <c r="P120" s="42"/>
      <c r="Q120" s="42"/>
      <c r="R120" s="42"/>
      <c r="S120" s="46">
        <v>7.4569999999999999</v>
      </c>
      <c r="T120" s="46">
        <v>19.100000000000001</v>
      </c>
      <c r="U120" s="47">
        <v>1066</v>
      </c>
      <c r="V120" s="46"/>
      <c r="W120" s="46">
        <v>148.5</v>
      </c>
      <c r="X120" s="50">
        <v>153.6</v>
      </c>
      <c r="Y120" s="46">
        <v>0.23699999999999999</v>
      </c>
      <c r="Z120" s="45">
        <v>101.5</v>
      </c>
      <c r="AA120" s="45">
        <v>1.18</v>
      </c>
      <c r="AC120" s="42">
        <v>38.200000000000003</v>
      </c>
      <c r="AD120" s="42">
        <f t="shared" si="6"/>
        <v>38</v>
      </c>
      <c r="AE120" s="46">
        <v>4.58</v>
      </c>
      <c r="AF120" s="49">
        <v>1.64364</v>
      </c>
      <c r="AG120" s="50">
        <v>266.94</v>
      </c>
      <c r="AH120" s="49">
        <v>0.42620999999999998</v>
      </c>
      <c r="AI120" s="50">
        <v>218.40600000000001</v>
      </c>
    </row>
    <row r="121" spans="1:52" s="4" customFormat="1" x14ac:dyDescent="0.35">
      <c r="A121" s="15" t="s">
        <v>15</v>
      </c>
      <c r="B121" s="15">
        <v>10</v>
      </c>
      <c r="C121" s="15" t="s">
        <v>87</v>
      </c>
      <c r="D121" s="16">
        <v>44956</v>
      </c>
      <c r="E121" s="16">
        <v>44956</v>
      </c>
      <c r="F121" s="17" t="s">
        <v>135</v>
      </c>
      <c r="G121" s="18" t="s">
        <v>97</v>
      </c>
      <c r="H121" s="15"/>
      <c r="I121" s="15">
        <v>300</v>
      </c>
      <c r="J121" s="15">
        <v>1</v>
      </c>
      <c r="K121" s="15">
        <v>50</v>
      </c>
      <c r="L121" s="15">
        <v>30</v>
      </c>
      <c r="M121" s="4" t="s">
        <v>29</v>
      </c>
      <c r="N121" s="20">
        <v>0.2</v>
      </c>
      <c r="O121" s="15">
        <v>1000</v>
      </c>
      <c r="P121" s="15"/>
      <c r="Q121" s="15"/>
      <c r="R121" s="15"/>
      <c r="S121" s="20">
        <v>7.4370000000000003</v>
      </c>
      <c r="T121" s="20">
        <v>19.100000000000001</v>
      </c>
      <c r="U121" s="21">
        <v>1060</v>
      </c>
      <c r="V121" s="20"/>
      <c r="W121" s="20">
        <v>25.6</v>
      </c>
      <c r="X121" s="22">
        <v>96.22</v>
      </c>
      <c r="Y121" s="20">
        <v>1.21</v>
      </c>
      <c r="Z121" s="4">
        <v>83.78</v>
      </c>
      <c r="AA121" s="4">
        <v>0.05</v>
      </c>
      <c r="AC121" s="15">
        <v>39.200000000000003</v>
      </c>
      <c r="AD121" s="15">
        <f t="shared" si="6"/>
        <v>39</v>
      </c>
      <c r="AE121" s="20">
        <v>1.65</v>
      </c>
      <c r="AF121" s="23">
        <v>0.88227000000000011</v>
      </c>
      <c r="AG121" s="22">
        <v>182.01299999999998</v>
      </c>
      <c r="AH121" s="23">
        <v>0.12506999999999999</v>
      </c>
      <c r="AI121" s="22">
        <v>159.49799999999996</v>
      </c>
      <c r="AK121" s="4">
        <v>120.5</v>
      </c>
      <c r="AL121" s="4">
        <v>107.5</v>
      </c>
      <c r="AM121" s="4">
        <v>35.6</v>
      </c>
      <c r="AN121" s="4">
        <v>27.15</v>
      </c>
      <c r="AO121" s="4">
        <v>26.299999999999997</v>
      </c>
      <c r="AP121" s="4">
        <v>26.2</v>
      </c>
      <c r="AQ121" s="4">
        <v>25.9</v>
      </c>
      <c r="AT121" s="4">
        <v>25.6</v>
      </c>
    </row>
    <row r="122" spans="1:52" s="37" customFormat="1" x14ac:dyDescent="0.35">
      <c r="A122" s="34" t="s">
        <v>15</v>
      </c>
      <c r="B122" s="34">
        <v>10</v>
      </c>
      <c r="C122" s="34" t="s">
        <v>87</v>
      </c>
      <c r="D122" s="35">
        <v>44956</v>
      </c>
      <c r="E122" s="35">
        <v>44956</v>
      </c>
      <c r="F122" s="36" t="s">
        <v>135</v>
      </c>
      <c r="G122" s="34" t="s">
        <v>98</v>
      </c>
      <c r="H122" s="34"/>
      <c r="I122" s="34">
        <v>300</v>
      </c>
      <c r="J122" s="34">
        <v>1</v>
      </c>
      <c r="K122" s="34">
        <v>50</v>
      </c>
      <c r="L122" s="34">
        <v>30</v>
      </c>
      <c r="M122" s="37" t="s">
        <v>29</v>
      </c>
      <c r="N122" s="38">
        <v>0.2</v>
      </c>
      <c r="O122" s="34">
        <v>1000</v>
      </c>
      <c r="P122" s="34"/>
      <c r="Q122" s="34">
        <v>110</v>
      </c>
      <c r="R122" s="34">
        <v>60</v>
      </c>
      <c r="S122" s="38">
        <v>7.4130000000000003</v>
      </c>
      <c r="T122" s="38">
        <v>18.899999999999999</v>
      </c>
      <c r="U122" s="39">
        <v>1060</v>
      </c>
      <c r="V122" s="38"/>
      <c r="W122" s="38">
        <v>37.950000000000003</v>
      </c>
      <c r="X122" s="41">
        <v>115.1</v>
      </c>
      <c r="Y122" s="38">
        <v>2.08</v>
      </c>
      <c r="Z122" s="37">
        <v>80.45</v>
      </c>
      <c r="AA122" s="37">
        <v>1.06</v>
      </c>
      <c r="AC122" s="34">
        <v>58.9</v>
      </c>
      <c r="AD122" s="34">
        <f t="shared" si="6"/>
        <v>59</v>
      </c>
      <c r="AE122" s="38">
        <v>1.93</v>
      </c>
      <c r="AF122" s="40">
        <v>1.3520099999999999</v>
      </c>
      <c r="AG122" s="41">
        <v>182.59200000000001</v>
      </c>
      <c r="AH122" s="40">
        <v>0.2334</v>
      </c>
      <c r="AI122" s="41">
        <v>161.31599999999997</v>
      </c>
    </row>
    <row r="123" spans="1:52" s="45" customFormat="1" x14ac:dyDescent="0.35">
      <c r="A123" s="42" t="s">
        <v>15</v>
      </c>
      <c r="B123" s="42">
        <v>10</v>
      </c>
      <c r="C123" s="42" t="s">
        <v>88</v>
      </c>
      <c r="D123" s="43">
        <v>44970</v>
      </c>
      <c r="E123" s="43">
        <v>44970</v>
      </c>
      <c r="F123" s="44" t="s">
        <v>135</v>
      </c>
      <c r="G123" s="42" t="s">
        <v>17</v>
      </c>
      <c r="H123" s="42" t="s">
        <v>91</v>
      </c>
      <c r="I123" s="42">
        <v>300</v>
      </c>
      <c r="J123" s="42">
        <v>1</v>
      </c>
      <c r="K123" s="42">
        <v>50</v>
      </c>
      <c r="L123" s="42">
        <v>30</v>
      </c>
      <c r="M123" s="45" t="s">
        <v>29</v>
      </c>
      <c r="N123" s="46">
        <v>0.2</v>
      </c>
      <c r="O123" s="42">
        <v>1000</v>
      </c>
      <c r="P123" s="42"/>
      <c r="Q123" s="42"/>
      <c r="R123" s="42"/>
      <c r="S123" s="46">
        <v>7.282</v>
      </c>
      <c r="T123" s="46">
        <v>20.100000000000001</v>
      </c>
      <c r="U123" s="47">
        <v>1550</v>
      </c>
      <c r="V123" s="46"/>
      <c r="W123" s="46">
        <v>156.5</v>
      </c>
      <c r="X123" s="50">
        <v>261.10000000000002</v>
      </c>
      <c r="Y123" s="46">
        <v>0.246</v>
      </c>
      <c r="Z123" s="45">
        <v>203.4</v>
      </c>
      <c r="AA123" s="45">
        <v>1.8</v>
      </c>
      <c r="AB123" s="45">
        <v>791</v>
      </c>
      <c r="AC123" s="42">
        <v>49.6</v>
      </c>
      <c r="AD123" s="42">
        <f t="shared" si="6"/>
        <v>50</v>
      </c>
      <c r="AE123" s="46">
        <v>4.38</v>
      </c>
      <c r="AF123" s="49">
        <v>2.9951999999999996</v>
      </c>
      <c r="AG123" s="50">
        <v>266.94</v>
      </c>
      <c r="AH123" s="49">
        <v>0.56418000000000001</v>
      </c>
      <c r="AI123" s="50">
        <v>218.40600000000001</v>
      </c>
      <c r="AU123" s="45">
        <v>3.2</v>
      </c>
      <c r="AV123" s="45">
        <v>1.7999999999999999E-2</v>
      </c>
      <c r="AW123" s="45">
        <v>106</v>
      </c>
      <c r="AX123" s="45">
        <f>AVERAGE(72.9,73.7,74.1)</f>
        <v>73.566666666666677</v>
      </c>
      <c r="AY123" s="45">
        <f>AVERAGE(159,159,160)</f>
        <v>159.33333333333334</v>
      </c>
      <c r="AZ123" s="45">
        <f t="shared" ref="AZ123:AZ124" si="13">AY123-AX123</f>
        <v>85.766666666666666</v>
      </c>
    </row>
    <row r="124" spans="1:52" s="4" customFormat="1" x14ac:dyDescent="0.35">
      <c r="A124" s="15" t="s">
        <v>15</v>
      </c>
      <c r="B124" s="15">
        <v>10</v>
      </c>
      <c r="C124" s="15" t="s">
        <v>88</v>
      </c>
      <c r="D124" s="16">
        <v>44970</v>
      </c>
      <c r="E124" s="16">
        <v>44970</v>
      </c>
      <c r="F124" s="17" t="s">
        <v>135</v>
      </c>
      <c r="G124" s="18" t="s">
        <v>97</v>
      </c>
      <c r="H124" s="15"/>
      <c r="I124" s="15">
        <v>300</v>
      </c>
      <c r="J124" s="15">
        <v>1</v>
      </c>
      <c r="K124" s="15">
        <v>50</v>
      </c>
      <c r="L124" s="15">
        <v>30</v>
      </c>
      <c r="M124" s="4" t="s">
        <v>29</v>
      </c>
      <c r="N124" s="20">
        <v>0.2</v>
      </c>
      <c r="O124" s="15">
        <v>1000</v>
      </c>
      <c r="P124" s="15"/>
      <c r="Q124" s="15"/>
      <c r="R124" s="15"/>
      <c r="S124" s="20">
        <v>7.2050000000000001</v>
      </c>
      <c r="T124" s="20">
        <v>18.899999999999999</v>
      </c>
      <c r="U124" s="21">
        <v>1561</v>
      </c>
      <c r="V124" s="20"/>
      <c r="W124" s="20">
        <v>47.400000000000006</v>
      </c>
      <c r="X124" s="22">
        <v>204.1</v>
      </c>
      <c r="Y124" s="20">
        <v>1.21</v>
      </c>
      <c r="Z124" s="4">
        <v>194.4</v>
      </c>
      <c r="AA124" s="4">
        <v>0.66400000000000003</v>
      </c>
      <c r="AB124" s="4">
        <v>599</v>
      </c>
      <c r="AC124" s="15">
        <v>48.1</v>
      </c>
      <c r="AD124" s="15">
        <f t="shared" si="6"/>
        <v>48</v>
      </c>
      <c r="AE124" s="20">
        <v>2.92</v>
      </c>
      <c r="AF124" s="23">
        <v>2.1790799999999999</v>
      </c>
      <c r="AG124" s="22">
        <v>182.01299999999998</v>
      </c>
      <c r="AH124" s="23">
        <v>0.25488</v>
      </c>
      <c r="AI124" s="22">
        <v>159.49799999999996</v>
      </c>
      <c r="AK124" s="54">
        <v>152.5</v>
      </c>
      <c r="AL124" s="54">
        <v>113</v>
      </c>
      <c r="AM124" s="54">
        <v>94.95</v>
      </c>
      <c r="AN124" s="54">
        <v>77.949999999999989</v>
      </c>
      <c r="AO124" s="54">
        <v>49.05</v>
      </c>
      <c r="AP124" s="54">
        <v>42.85</v>
      </c>
      <c r="AQ124" s="54">
        <v>43.4</v>
      </c>
      <c r="AR124" s="54">
        <v>48.150000000000006</v>
      </c>
      <c r="AS124" s="54">
        <v>46.75</v>
      </c>
      <c r="AT124" s="54">
        <v>47.400000000000006</v>
      </c>
      <c r="AU124" s="4">
        <v>3.2</v>
      </c>
      <c r="AV124" s="4">
        <v>1.7999999999999999E-2</v>
      </c>
      <c r="AW124" s="4">
        <v>106</v>
      </c>
      <c r="AX124" s="4">
        <f>AVERAGE(48,48.5,48.7)</f>
        <v>48.4</v>
      </c>
      <c r="AY124" s="4">
        <f>AVERAGE(141,140,140)</f>
        <v>140.33333333333334</v>
      </c>
      <c r="AZ124" s="4">
        <f t="shared" si="13"/>
        <v>91.933333333333337</v>
      </c>
    </row>
    <row r="125" spans="1:52" s="37" customFormat="1" x14ac:dyDescent="0.35">
      <c r="A125" s="34" t="s">
        <v>15</v>
      </c>
      <c r="B125" s="34">
        <v>10</v>
      </c>
      <c r="C125" s="34" t="s">
        <v>88</v>
      </c>
      <c r="D125" s="35">
        <v>44970</v>
      </c>
      <c r="E125" s="35">
        <v>44970</v>
      </c>
      <c r="F125" s="36" t="s">
        <v>135</v>
      </c>
      <c r="G125" s="34" t="s">
        <v>98</v>
      </c>
      <c r="H125" s="34"/>
      <c r="I125" s="34">
        <v>300</v>
      </c>
      <c r="J125" s="34">
        <v>1</v>
      </c>
      <c r="K125" s="34">
        <v>50</v>
      </c>
      <c r="L125" s="34">
        <v>30</v>
      </c>
      <c r="M125" s="37" t="s">
        <v>29</v>
      </c>
      <c r="N125" s="38">
        <v>0.2</v>
      </c>
      <c r="O125" s="34">
        <v>1000</v>
      </c>
      <c r="P125" s="34"/>
      <c r="Q125" s="34" t="s">
        <v>92</v>
      </c>
      <c r="R125" s="34" t="s">
        <v>93</v>
      </c>
      <c r="S125" s="38">
        <v>7.415</v>
      </c>
      <c r="T125" s="38">
        <v>19.3</v>
      </c>
      <c r="U125" s="39">
        <v>1559</v>
      </c>
      <c r="V125" s="38"/>
      <c r="W125" s="38">
        <v>61.55</v>
      </c>
      <c r="X125" s="41">
        <v>195.7</v>
      </c>
      <c r="Y125" s="38">
        <v>2.61</v>
      </c>
      <c r="Z125" s="37">
        <v>178.4</v>
      </c>
      <c r="AA125" s="37">
        <v>1.21</v>
      </c>
      <c r="AC125" s="34">
        <v>46.6</v>
      </c>
      <c r="AD125" s="34">
        <f t="shared" si="6"/>
        <v>47</v>
      </c>
      <c r="AE125" s="38">
        <v>2.57</v>
      </c>
      <c r="AF125" s="40">
        <v>2.2193699999999996</v>
      </c>
      <c r="AG125" s="41">
        <v>182.59200000000001</v>
      </c>
      <c r="AH125" s="40">
        <v>0.28223999999999999</v>
      </c>
      <c r="AI125" s="41">
        <v>161.31599999999997</v>
      </c>
      <c r="AU125" s="37">
        <v>3.2</v>
      </c>
      <c r="AV125" s="37">
        <v>1.7999999999999999E-2</v>
      </c>
      <c r="AW125" s="37">
        <v>106</v>
      </c>
      <c r="AX125" s="37" t="s">
        <v>73</v>
      </c>
      <c r="AY125" s="37" t="s">
        <v>73</v>
      </c>
      <c r="AZ125" s="37" t="s">
        <v>73</v>
      </c>
    </row>
    <row r="126" spans="1:52" s="45" customFormat="1" x14ac:dyDescent="0.35">
      <c r="A126" s="42" t="s">
        <v>15</v>
      </c>
      <c r="B126" s="42">
        <v>10</v>
      </c>
      <c r="C126" s="42" t="s">
        <v>95</v>
      </c>
      <c r="D126" s="43">
        <v>44985</v>
      </c>
      <c r="E126" s="43">
        <v>44984</v>
      </c>
      <c r="F126" s="44" t="s">
        <v>135</v>
      </c>
      <c r="G126" s="42" t="s">
        <v>17</v>
      </c>
      <c r="H126" s="42"/>
      <c r="I126" s="42">
        <v>300</v>
      </c>
      <c r="J126" s="42">
        <v>1</v>
      </c>
      <c r="K126" s="42">
        <v>50</v>
      </c>
      <c r="L126" s="42">
        <v>30</v>
      </c>
      <c r="M126" s="45" t="s">
        <v>29</v>
      </c>
      <c r="N126" s="46">
        <v>0.2</v>
      </c>
      <c r="O126" s="42">
        <v>1000</v>
      </c>
      <c r="P126" s="42"/>
      <c r="Q126" s="42"/>
      <c r="R126" s="42"/>
      <c r="S126" s="46">
        <v>7.26</v>
      </c>
      <c r="T126" s="46">
        <v>19.8</v>
      </c>
      <c r="U126" s="47">
        <v>1404</v>
      </c>
      <c r="V126" s="46"/>
      <c r="W126" s="46">
        <f>AVERAGE(117,115)</f>
        <v>116</v>
      </c>
      <c r="X126" s="50">
        <v>196.3</v>
      </c>
      <c r="Y126" s="46">
        <v>0.42499999999999999</v>
      </c>
      <c r="Z126" s="45">
        <v>144.6</v>
      </c>
      <c r="AA126" s="45">
        <v>1.0999999999999999E-2</v>
      </c>
      <c r="AC126" s="42">
        <v>49.4</v>
      </c>
      <c r="AD126" s="42">
        <f t="shared" si="6"/>
        <v>49</v>
      </c>
      <c r="AE126" s="46">
        <v>4.74</v>
      </c>
      <c r="AF126" s="49">
        <v>2.3148</v>
      </c>
      <c r="AG126" s="50">
        <f t="shared" ref="AG126:AG131" si="14">AF126/10*1000</f>
        <v>231.48</v>
      </c>
      <c r="AH126" s="49">
        <v>0.49615999999999999</v>
      </c>
      <c r="AI126" s="50">
        <f t="shared" ref="AI126:AI131" si="15">(AF126-AH126)/10*1000</f>
        <v>181.864</v>
      </c>
    </row>
    <row r="127" spans="1:52" s="4" customFormat="1" x14ac:dyDescent="0.35">
      <c r="A127" s="15" t="s">
        <v>15</v>
      </c>
      <c r="B127" s="15">
        <v>10</v>
      </c>
      <c r="C127" s="15" t="s">
        <v>95</v>
      </c>
      <c r="D127" s="16">
        <v>44985</v>
      </c>
      <c r="E127" s="16">
        <v>44984</v>
      </c>
      <c r="F127" s="17" t="s">
        <v>135</v>
      </c>
      <c r="G127" s="18" t="s">
        <v>97</v>
      </c>
      <c r="H127" s="15"/>
      <c r="I127" s="15">
        <v>300</v>
      </c>
      <c r="J127" s="15">
        <v>1</v>
      </c>
      <c r="K127" s="15">
        <v>50</v>
      </c>
      <c r="L127" s="15">
        <v>30</v>
      </c>
      <c r="M127" s="4" t="s">
        <v>29</v>
      </c>
      <c r="N127" s="20">
        <v>0.2</v>
      </c>
      <c r="O127" s="15">
        <v>1000</v>
      </c>
      <c r="P127" s="15"/>
      <c r="Q127" s="15"/>
      <c r="R127" s="15"/>
      <c r="S127" s="20">
        <v>7.4820000000000002</v>
      </c>
      <c r="T127" s="20">
        <v>18.399999999999999</v>
      </c>
      <c r="U127" s="21">
        <v>1399</v>
      </c>
      <c r="V127" s="20"/>
      <c r="W127" s="20">
        <f>AVERAGE(20.8,20.9)</f>
        <v>20.85</v>
      </c>
      <c r="X127" s="22">
        <v>141</v>
      </c>
      <c r="Y127" s="20">
        <v>1.08</v>
      </c>
      <c r="Z127" s="4">
        <v>134.80000000000001</v>
      </c>
      <c r="AA127" s="4">
        <v>0.39700000000000002</v>
      </c>
      <c r="AC127" s="15">
        <v>47.1</v>
      </c>
      <c r="AD127" s="15">
        <f t="shared" si="6"/>
        <v>47</v>
      </c>
      <c r="AE127" s="20">
        <v>2.88</v>
      </c>
      <c r="AF127" s="23">
        <v>1.5039899999999999</v>
      </c>
      <c r="AG127" s="22">
        <f t="shared" si="14"/>
        <v>150.399</v>
      </c>
      <c r="AH127" s="23">
        <v>0.16003000000000001</v>
      </c>
      <c r="AI127" s="22">
        <f t="shared" si="15"/>
        <v>134.39600000000002</v>
      </c>
      <c r="AK127" s="54">
        <f>AVERAGE(95.3,97.3)</f>
        <v>96.3</v>
      </c>
      <c r="AL127" s="54">
        <f>AVERAGE(59.5,60.1)</f>
        <v>59.8</v>
      </c>
      <c r="AM127" s="54">
        <f>AVERAGE(71.7,71.9)</f>
        <v>71.800000000000011</v>
      </c>
      <c r="AN127" s="54">
        <f>AVERAGE(44.3,46.3)</f>
        <v>45.3</v>
      </c>
      <c r="AO127" s="54">
        <f>AVERAGE(23.3,23.2)</f>
        <v>23.25</v>
      </c>
      <c r="AP127" s="54">
        <f>AVERAGE(21.7,21.6)</f>
        <v>21.65</v>
      </c>
      <c r="AQ127" s="54">
        <f>AVERAGE(21.2,21)</f>
        <v>21.1</v>
      </c>
      <c r="AR127" s="54">
        <f>AVERAGE(30.3,30.4)</f>
        <v>30.35</v>
      </c>
      <c r="AS127" s="54">
        <f>AVERAGE(25,25.3)</f>
        <v>25.15</v>
      </c>
      <c r="AT127" s="54">
        <f>AVERAGE(21.4,20.9)</f>
        <v>21.15</v>
      </c>
    </row>
    <row r="128" spans="1:52" s="37" customFormat="1" x14ac:dyDescent="0.35">
      <c r="A128" s="34" t="s">
        <v>15</v>
      </c>
      <c r="B128" s="34">
        <v>10</v>
      </c>
      <c r="C128" s="34" t="s">
        <v>95</v>
      </c>
      <c r="D128" s="35">
        <v>44985</v>
      </c>
      <c r="E128" s="35">
        <v>44984</v>
      </c>
      <c r="F128" s="36" t="s">
        <v>135</v>
      </c>
      <c r="G128" s="34" t="s">
        <v>98</v>
      </c>
      <c r="H128" s="34"/>
      <c r="I128" s="34">
        <v>300</v>
      </c>
      <c r="J128" s="34">
        <v>1</v>
      </c>
      <c r="K128" s="34">
        <v>50</v>
      </c>
      <c r="L128" s="34">
        <v>30</v>
      </c>
      <c r="M128" s="37" t="s">
        <v>29</v>
      </c>
      <c r="N128" s="38">
        <v>0.2</v>
      </c>
      <c r="O128" s="34">
        <v>1000</v>
      </c>
      <c r="P128" s="34"/>
      <c r="Q128" s="34">
        <v>170</v>
      </c>
      <c r="R128" s="34">
        <v>30</v>
      </c>
      <c r="S128" s="38">
        <v>7.5720000000000001</v>
      </c>
      <c r="T128" s="38">
        <v>18.5</v>
      </c>
      <c r="U128" s="39">
        <v>1400</v>
      </c>
      <c r="V128" s="38"/>
      <c r="W128" s="38">
        <f>AVERAGE(27.4,26.9)</f>
        <v>27.15</v>
      </c>
      <c r="X128" s="41">
        <v>146.1</v>
      </c>
      <c r="Y128" s="38">
        <v>0.31</v>
      </c>
      <c r="Z128" s="37">
        <v>139</v>
      </c>
      <c r="AA128" s="37">
        <v>0.90500000000000003</v>
      </c>
      <c r="AC128" s="34">
        <v>47.6</v>
      </c>
      <c r="AD128" s="34">
        <f t="shared" si="6"/>
        <v>48</v>
      </c>
      <c r="AE128" s="38">
        <v>3.12</v>
      </c>
      <c r="AF128" s="40">
        <v>1.58124</v>
      </c>
      <c r="AG128" s="41">
        <f t="shared" si="14"/>
        <v>158.124</v>
      </c>
      <c r="AH128" s="40">
        <v>0.18823000000000001</v>
      </c>
      <c r="AI128" s="41">
        <f t="shared" si="15"/>
        <v>139.30099999999999</v>
      </c>
    </row>
    <row r="129" spans="1:52" s="45" customFormat="1" x14ac:dyDescent="0.35">
      <c r="A129" s="42" t="s">
        <v>15</v>
      </c>
      <c r="B129" s="42">
        <v>10</v>
      </c>
      <c r="C129" s="42" t="s">
        <v>96</v>
      </c>
      <c r="D129" s="43">
        <v>44998</v>
      </c>
      <c r="E129" s="43">
        <v>44998</v>
      </c>
      <c r="F129" s="44" t="s">
        <v>135</v>
      </c>
      <c r="G129" s="42" t="s">
        <v>17</v>
      </c>
      <c r="H129" s="42"/>
      <c r="I129" s="42">
        <v>300</v>
      </c>
      <c r="J129" s="42">
        <v>1</v>
      </c>
      <c r="K129" s="42">
        <v>50</v>
      </c>
      <c r="L129" s="42">
        <v>30</v>
      </c>
      <c r="M129" s="45" t="s">
        <v>29</v>
      </c>
      <c r="N129" s="46">
        <v>0.2</v>
      </c>
      <c r="O129" s="42">
        <v>1000</v>
      </c>
      <c r="P129" s="42"/>
      <c r="Q129" s="42"/>
      <c r="R129" s="42"/>
      <c r="S129" s="46">
        <v>7.24</v>
      </c>
      <c r="T129" s="46">
        <v>19.899999999999999</v>
      </c>
      <c r="U129" s="47">
        <v>1076</v>
      </c>
      <c r="V129" s="46"/>
      <c r="W129" s="46">
        <v>103</v>
      </c>
      <c r="X129" s="50">
        <v>149.19999999999999</v>
      </c>
      <c r="Y129" s="46">
        <v>0.42099999999999999</v>
      </c>
      <c r="Z129" s="45">
        <v>91.66</v>
      </c>
      <c r="AA129" s="45">
        <v>0.45</v>
      </c>
      <c r="AB129" s="45">
        <v>475</v>
      </c>
      <c r="AC129" s="42">
        <v>31.8</v>
      </c>
      <c r="AD129" s="42">
        <f t="shared" si="6"/>
        <v>32</v>
      </c>
      <c r="AE129" s="46">
        <v>2.42</v>
      </c>
      <c r="AF129" s="49">
        <v>1.8005500000000001</v>
      </c>
      <c r="AG129" s="50">
        <f t="shared" si="14"/>
        <v>180.05500000000001</v>
      </c>
      <c r="AH129" s="49">
        <v>0.41527999999999998</v>
      </c>
      <c r="AI129" s="50">
        <f t="shared" si="15"/>
        <v>138.52700000000002</v>
      </c>
      <c r="AU129" s="45" t="s">
        <v>127</v>
      </c>
      <c r="AV129" s="45" t="s">
        <v>128</v>
      </c>
      <c r="AW129" s="45" t="s">
        <v>129</v>
      </c>
      <c r="AX129" s="45">
        <v>52.2</v>
      </c>
      <c r="AY129" s="45">
        <v>95</v>
      </c>
      <c r="AZ129" s="45">
        <f t="shared" ref="AZ129" si="16">AY129-AX129</f>
        <v>42.8</v>
      </c>
    </row>
    <row r="130" spans="1:52" s="4" customFormat="1" x14ac:dyDescent="0.35">
      <c r="A130" s="15" t="s">
        <v>15</v>
      </c>
      <c r="B130" s="15">
        <v>10</v>
      </c>
      <c r="C130" s="15" t="s">
        <v>96</v>
      </c>
      <c r="D130" s="16">
        <v>44998</v>
      </c>
      <c r="E130" s="16">
        <v>44998</v>
      </c>
      <c r="F130" s="17" t="s">
        <v>135</v>
      </c>
      <c r="G130" s="18" t="s">
        <v>97</v>
      </c>
      <c r="H130" s="15"/>
      <c r="I130" s="15">
        <v>300</v>
      </c>
      <c r="J130" s="15">
        <v>1</v>
      </c>
      <c r="K130" s="15">
        <v>50</v>
      </c>
      <c r="L130" s="15">
        <v>30</v>
      </c>
      <c r="M130" s="4" t="s">
        <v>29</v>
      </c>
      <c r="N130" s="20">
        <v>0.2</v>
      </c>
      <c r="O130" s="15">
        <v>1000</v>
      </c>
      <c r="P130" s="15"/>
      <c r="Q130" s="15"/>
      <c r="R130" s="15"/>
      <c r="S130" s="20">
        <v>7.36</v>
      </c>
      <c r="T130" s="20">
        <v>19.3</v>
      </c>
      <c r="U130" s="21">
        <v>1091</v>
      </c>
      <c r="V130" s="20"/>
      <c r="W130" s="20">
        <v>12.5</v>
      </c>
      <c r="X130" s="22">
        <v>106.1</v>
      </c>
      <c r="Y130" s="20">
        <v>0.54900000000000004</v>
      </c>
      <c r="Z130" s="4">
        <v>91.74</v>
      </c>
      <c r="AA130" s="4">
        <v>0.183</v>
      </c>
      <c r="AB130" s="4">
        <v>333</v>
      </c>
      <c r="AC130" s="15">
        <v>29.6</v>
      </c>
      <c r="AD130" s="15">
        <f t="shared" si="6"/>
        <v>30</v>
      </c>
      <c r="AE130" s="20">
        <v>1.1499999999999999</v>
      </c>
      <c r="AF130" s="23">
        <v>1.0367599999999999</v>
      </c>
      <c r="AG130" s="22">
        <f t="shared" si="14"/>
        <v>103.67599999999999</v>
      </c>
      <c r="AH130" s="23">
        <v>9.0200000000000002E-2</v>
      </c>
      <c r="AI130" s="22">
        <f t="shared" si="15"/>
        <v>94.655999999999992</v>
      </c>
      <c r="AK130" s="54">
        <v>93.15</v>
      </c>
      <c r="AL130" s="54">
        <v>24.25</v>
      </c>
      <c r="AM130" s="54">
        <v>16.55</v>
      </c>
      <c r="AN130" s="54">
        <v>13.25</v>
      </c>
      <c r="AO130" s="54">
        <v>13.05</v>
      </c>
      <c r="AP130" s="54">
        <v>19.950000000000003</v>
      </c>
      <c r="AQ130" s="54">
        <v>14.7</v>
      </c>
      <c r="AR130" s="54">
        <v>12.95</v>
      </c>
      <c r="AS130" s="54">
        <v>12.5</v>
      </c>
      <c r="AT130" s="54">
        <v>12.5</v>
      </c>
      <c r="AU130" s="4" t="s">
        <v>127</v>
      </c>
      <c r="AV130" s="4" t="s">
        <v>128</v>
      </c>
      <c r="AW130" s="4" t="s">
        <v>129</v>
      </c>
      <c r="AX130" s="4" t="s">
        <v>130</v>
      </c>
      <c r="AY130" s="4">
        <v>69.599999999999994</v>
      </c>
      <c r="AZ130" s="4">
        <f>AY130-25.95</f>
        <v>43.649999999999991</v>
      </c>
    </row>
    <row r="131" spans="1:52" s="37" customFormat="1" x14ac:dyDescent="0.35">
      <c r="A131" s="34" t="s">
        <v>15</v>
      </c>
      <c r="B131" s="34">
        <v>10</v>
      </c>
      <c r="C131" s="34" t="s">
        <v>96</v>
      </c>
      <c r="D131" s="35">
        <v>44998</v>
      </c>
      <c r="E131" s="35">
        <v>44998</v>
      </c>
      <c r="F131" s="36" t="s">
        <v>135</v>
      </c>
      <c r="G131" s="34" t="s">
        <v>98</v>
      </c>
      <c r="H131" s="34"/>
      <c r="I131" s="34">
        <v>300</v>
      </c>
      <c r="J131" s="34">
        <v>1</v>
      </c>
      <c r="K131" s="34">
        <v>50</v>
      </c>
      <c r="L131" s="34">
        <v>30</v>
      </c>
      <c r="M131" s="37" t="s">
        <v>29</v>
      </c>
      <c r="N131" s="38">
        <v>0.2</v>
      </c>
      <c r="O131" s="34">
        <v>1000</v>
      </c>
      <c r="P131" s="34"/>
      <c r="Q131" s="34" t="s">
        <v>99</v>
      </c>
      <c r="R131" s="34" t="s">
        <v>93</v>
      </c>
      <c r="S131" s="38">
        <v>7.41</v>
      </c>
      <c r="T131" s="38">
        <v>19.3</v>
      </c>
      <c r="U131" s="39">
        <v>1096</v>
      </c>
      <c r="V131" s="38"/>
      <c r="W131" s="38">
        <v>62.1</v>
      </c>
      <c r="X131" s="41">
        <v>111.8</v>
      </c>
      <c r="Y131" s="38">
        <v>0.38400000000000001</v>
      </c>
      <c r="Z131" s="37">
        <v>94.13</v>
      </c>
      <c r="AA131" s="37">
        <v>0.86399999999999999</v>
      </c>
      <c r="AC131" s="34">
        <v>32.200000000000003</v>
      </c>
      <c r="AD131" s="34">
        <f t="shared" si="6"/>
        <v>32</v>
      </c>
      <c r="AE131" s="38">
        <v>0.83</v>
      </c>
      <c r="AF131" s="40">
        <v>1.1103799999999999</v>
      </c>
      <c r="AG131" s="41">
        <f t="shared" si="14"/>
        <v>111.038</v>
      </c>
      <c r="AH131" s="40">
        <v>0.13</v>
      </c>
      <c r="AI131" s="41">
        <f t="shared" si="15"/>
        <v>98.037999999999982</v>
      </c>
      <c r="AU131" s="37">
        <v>3</v>
      </c>
      <c r="AV131" s="37">
        <v>1.6E-2</v>
      </c>
      <c r="AW131" s="37">
        <v>95</v>
      </c>
      <c r="AX131" s="37" t="s">
        <v>73</v>
      </c>
      <c r="AY131" s="37" t="s">
        <v>73</v>
      </c>
      <c r="AZ131" s="37" t="s">
        <v>73</v>
      </c>
    </row>
  </sheetData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Gesamt_Batch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Birthe Stricker</dc:creator>
  <cp:lastModifiedBy>Birthe Stricker</cp:lastModifiedBy>
  <dcterms:created xsi:type="dcterms:W3CDTF">2022-10-10T08:44:19Z</dcterms:created>
  <dcterms:modified xsi:type="dcterms:W3CDTF">2024-08-11T07:59:00Z</dcterms:modified>
</cp:coreProperties>
</file>